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120" yWindow="-120" windowWidth="29040" windowHeight="15840"/>
  </bookViews>
  <sheets>
    <sheet name="ZONA C Y CANCHA MULTIPLE" sheetId="2" r:id="rId1"/>
  </sheet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0" i="2" l="1"/>
  <c r="F109" i="2"/>
  <c r="F108" i="2"/>
  <c r="F107" i="2"/>
  <c r="F105" i="2"/>
  <c r="F106" i="2"/>
  <c r="F111" i="2"/>
  <c r="F114" i="2"/>
  <c r="F97" i="2"/>
  <c r="F98" i="2"/>
  <c r="F94" i="2"/>
  <c r="F92" i="2"/>
  <c r="F90" i="2"/>
  <c r="F85" i="2"/>
  <c r="D113" i="2"/>
  <c r="F113" i="2" s="1"/>
  <c r="D112" i="2"/>
  <c r="F112" i="2" s="1"/>
  <c r="D104" i="2"/>
  <c r="F104" i="2" s="1"/>
  <c r="D103" i="2"/>
  <c r="F103" i="2" s="1"/>
  <c r="D101" i="2"/>
  <c r="F101" i="2" s="1"/>
  <c r="D87" i="2"/>
  <c r="D88" i="2" s="1"/>
  <c r="F88" i="2" s="1"/>
  <c r="D82" i="2"/>
  <c r="D83" i="2" s="1"/>
  <c r="F83" i="2" s="1"/>
  <c r="D81" i="2"/>
  <c r="D100" i="2" s="1"/>
  <c r="F100" i="2" s="1"/>
  <c r="E67" i="2"/>
  <c r="E115" i="2" s="1"/>
  <c r="F65" i="2"/>
  <c r="F66" i="2"/>
  <c r="F62" i="2"/>
  <c r="F63" i="2"/>
  <c r="F58" i="2"/>
  <c r="F56" i="2"/>
  <c r="F54" i="2"/>
  <c r="F53" i="2"/>
  <c r="F51" i="2"/>
  <c r="F50" i="2"/>
  <c r="F49" i="2"/>
  <c r="F47" i="2"/>
  <c r="F45" i="2"/>
  <c r="F43" i="2"/>
  <c r="F42" i="2"/>
  <c r="F40" i="2"/>
  <c r="F39" i="2"/>
  <c r="F38" i="2"/>
  <c r="F35" i="2"/>
  <c r="F33" i="2"/>
  <c r="F32" i="2"/>
  <c r="F30" i="2"/>
  <c r="F27" i="2"/>
  <c r="F25" i="2"/>
  <c r="F24" i="2"/>
  <c r="F23" i="2"/>
  <c r="F22" i="2"/>
  <c r="F21" i="2"/>
  <c r="F19" i="2"/>
  <c r="F17" i="2"/>
  <c r="F15" i="2"/>
  <c r="F14" i="2"/>
  <c r="F11" i="2"/>
  <c r="D64" i="2"/>
  <c r="F64" i="2" s="1"/>
  <c r="D59" i="2"/>
  <c r="F59" i="2" s="1"/>
  <c r="D34" i="2"/>
  <c r="F34" i="2" s="1"/>
  <c r="D18" i="2"/>
  <c r="D28" i="2" s="1"/>
  <c r="F28" i="2" s="1"/>
  <c r="F81" i="2" l="1"/>
  <c r="F87" i="2"/>
  <c r="F82" i="2"/>
  <c r="F18" i="2"/>
  <c r="D84" i="2"/>
  <c r="F84" i="2" s="1"/>
  <c r="D89" i="2"/>
  <c r="F89" i="2" s="1"/>
  <c r="D95" i="2"/>
  <c r="D61" i="2"/>
  <c r="F61" i="2" s="1"/>
  <c r="D57" i="2"/>
  <c r="F57" i="2" s="1"/>
  <c r="D31" i="2"/>
  <c r="F31" i="2" s="1"/>
  <c r="D13" i="2"/>
  <c r="F13" i="2" s="1"/>
  <c r="F67" i="2" l="1"/>
  <c r="F73" i="2" s="1"/>
  <c r="D96" i="2"/>
  <c r="F96" i="2" s="1"/>
  <c r="F95" i="2"/>
  <c r="F115" i="2" l="1"/>
  <c r="F121" i="2" s="1"/>
  <c r="F124" i="2" l="1"/>
  <c r="F127" i="2" s="1"/>
  <c r="F129" i="2" s="1"/>
  <c r="F130" i="2" l="1"/>
  <c r="F126" i="2"/>
  <c r="F125" i="2"/>
  <c r="F128" i="2" s="1"/>
  <c r="F131" i="2" l="1"/>
</calcChain>
</file>

<file path=xl/comments1.xml><?xml version="1.0" encoding="utf-8"?>
<comments xmlns="http://schemas.openxmlformats.org/spreadsheetml/2006/main">
  <authors>
    <author>tc={593872EE-E48D-409B-BDEE-01FDD8B3C9B5}</author>
  </authors>
  <commentList>
    <comment ref="B34" authorId="0" shapeId="0">
      <text>
        <r>
          <rPr>
            <sz val="11"/>
            <color rgb="FF000000"/>
            <rFont val="Arial"/>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Pañete de los pedestales de las luminarias</t>
        </r>
      </text>
    </comment>
  </commentList>
</comments>
</file>

<file path=xl/sharedStrings.xml><?xml version="1.0" encoding="utf-8"?>
<sst xmlns="http://schemas.openxmlformats.org/spreadsheetml/2006/main" count="258" uniqueCount="170">
  <si>
    <t>CONJUNTO RESIDENCIAL ATIKA PH</t>
  </si>
  <si>
    <t>Formulario 1- Lista de Cantidades y Precio</t>
  </si>
  <si>
    <t>INVITACIÓN PÚBLICA</t>
  </si>
  <si>
    <t xml:space="preserve">
OBJETO DEL PROCESO
NOMBRE DEL INVITADO: </t>
  </si>
  <si>
    <t>ITEM</t>
  </si>
  <si>
    <t>DESCRIPCIÓN</t>
  </si>
  <si>
    <t>UND</t>
  </si>
  <si>
    <t>CANTIDAD</t>
  </si>
  <si>
    <t>VLR PARCIAL</t>
  </si>
  <si>
    <t>VLR TOTAL</t>
  </si>
  <si>
    <t>1.1</t>
  </si>
  <si>
    <t>ML</t>
  </si>
  <si>
    <t>1.2</t>
  </si>
  <si>
    <t>1.2.1</t>
  </si>
  <si>
    <t>M2</t>
  </si>
  <si>
    <t>1.3</t>
  </si>
  <si>
    <t>1.3.1</t>
  </si>
  <si>
    <t>GBL</t>
  </si>
  <si>
    <t>1.3.2</t>
  </si>
  <si>
    <t>1.3.3</t>
  </si>
  <si>
    <t>1.4.1</t>
  </si>
  <si>
    <t>1.4.3</t>
  </si>
  <si>
    <t>RETIRO Y TRASLADO DE ELEMENTOS EXISTENTES</t>
  </si>
  <si>
    <t>1.5.1</t>
  </si>
  <si>
    <t>1.5.2</t>
  </si>
  <si>
    <t>NIVELACIÓN DE PISOS CON TOPOGRAFIA</t>
  </si>
  <si>
    <t>2.1</t>
  </si>
  <si>
    <t>2.2</t>
  </si>
  <si>
    <t>2.3</t>
  </si>
  <si>
    <t>UN</t>
  </si>
  <si>
    <t>3.3</t>
  </si>
  <si>
    <t>4.1</t>
  </si>
  <si>
    <t>4.2</t>
  </si>
  <si>
    <t>SUBTOTAL</t>
  </si>
  <si>
    <t>ADMINISTRACIÓN ( % )</t>
  </si>
  <si>
    <t>IMPREVISTOS ( %)</t>
  </si>
  <si>
    <t>UTILIDAD ( %)</t>
  </si>
  <si>
    <t>IVA 19%/UTILIDAD3%</t>
  </si>
  <si>
    <t>TOTAL AIU ( %)</t>
  </si>
  <si>
    <t>TOTAL $</t>
  </si>
  <si>
    <t>2.4</t>
  </si>
  <si>
    <t>2.5</t>
  </si>
  <si>
    <t>PRELIMINARES ZONA C</t>
  </si>
  <si>
    <t>DEMOLICIONES GENERALES ZONA C</t>
  </si>
  <si>
    <t>DEMOLICION PISOS ZONA C</t>
  </si>
  <si>
    <t>1.4.2</t>
  </si>
  <si>
    <t>3.5</t>
  </si>
  <si>
    <t>GLB</t>
  </si>
  <si>
    <t>INSTALACION PISOS ZONA C</t>
  </si>
  <si>
    <t>ZONA C9 - ZONA TARIMA TORRE 5 AHORA (ZONA DE ENTRETENIMIENTO)</t>
  </si>
  <si>
    <t>ZONA C10 - ZONA TARIMA TORRE 5 AHORA (ZONA DE WIFFI)</t>
  </si>
  <si>
    <t>ZONA C11 ZONA PARQUE</t>
  </si>
  <si>
    <t>ZONA C13 ZONA DE BANCAS JUNTO MURO CANCHA BASKET</t>
  </si>
  <si>
    <t>ZONA C DE ADOQUIN</t>
  </si>
  <si>
    <t>5.1</t>
  </si>
  <si>
    <t>IMPERMEABILIZACION ZONA C</t>
  </si>
  <si>
    <t>TOTAL ZONA C</t>
  </si>
  <si>
    <t xml:space="preserve">CONSOLIDADO PROPUESTA </t>
  </si>
  <si>
    <t>TOTAL PROYECTO</t>
  </si>
  <si>
    <t>Cerramiento con polisombra verde de 2 mts de altura, paral en madera cada 3 mts colocado con caneca de pintura de 5 gls relleno de arena;  unidad en metro lineal 400 mts</t>
  </si>
  <si>
    <t>Retiro, cargue,y dispocision final de escombros</t>
  </si>
  <si>
    <t>M3</t>
  </si>
  <si>
    <t>Demolición de (10) bancas, (10) dados en concreto bases de las luminarias</t>
  </si>
  <si>
    <t>Demolición de media caña</t>
  </si>
  <si>
    <t>Demolición de mortero de nivelación existente hasta la placa en concreto existente  espesor 9 cm, incluye limpieza y preparación de superficie</t>
  </si>
  <si>
    <t xml:space="preserve">Demolicion de prefabricados en concreto existentes </t>
  </si>
  <si>
    <t>Retiro de lamparas tipo tabacos de piso (6) (incluye el trabajo eléctrico de desconexión del circuito)</t>
  </si>
  <si>
    <t>Retiro, lijado, pintura de rejillas existentes dim:30*30 (pintura pintulux de pintuco 3 en 1 color gris)</t>
  </si>
  <si>
    <t>Pintura rejilla existente de 1 m largo  x 30 de ancho, pintura pintulux de pintuco 3 en 1 color gris previa limpieza con sandblasting, recuperación de las que presenten dobleces</t>
  </si>
  <si>
    <t>Pintura marco existente de la rejilla 30*30 en pintura pintulux de pintuco 3 en 1 color gris previa limpieza con sandblasting, recuperación de las que presenten dobleces</t>
  </si>
  <si>
    <t>NIVELACIÓN TOPOGRÁFICA DEL PISO (Comisión de Topografía para establecer niveletas para el control de los niveles acorde a especificaciones arquitectónicas para definir los rellenos, desniveles a desagues, niveles finales de piso, se debe realizar el trabajo con un nivel certificado -topógrafo y arenero. El contratista alquilará un nivel de precisión para usar durante la obra.</t>
  </si>
  <si>
    <t>DIA</t>
  </si>
  <si>
    <t>Control de niveles de precisión ( el contratista deberá alquilar un nivel de precisión y debe ser operado por el inspector de obra civil) cuando se requiera revisar y aprobar a nivel de piso</t>
  </si>
  <si>
    <t>NIVELACIONES DE PISO CON MORTERO ZONA C</t>
  </si>
  <si>
    <r>
      <t xml:space="preserve">Suministro e instalacion de mortero General CAPA 2, placa en espesor Dim: 6-8 cm aprox que garantice un pendientado minimos del 2 % , incluir </t>
    </r>
    <r>
      <rPr>
        <u/>
        <sz val="12"/>
        <rFont val="Arial Narrow"/>
        <family val="2"/>
      </rPr>
      <t>sika latex</t>
    </r>
    <r>
      <rPr>
        <sz val="12"/>
        <rFont val="Arial Narrow"/>
        <family val="2"/>
      </rPr>
      <t xml:space="preserve"> para puente de aderencia, resisitencia 210 kg /cm2 cuadrado relacion A/C APROX 0.6. Incluye </t>
    </r>
    <r>
      <rPr>
        <u/>
        <sz val="12"/>
        <rFont val="Arial Narrow"/>
        <family val="2"/>
      </rPr>
      <t>sikafiber</t>
    </r>
    <r>
      <rPr>
        <sz val="12"/>
        <rFont val="Arial Narrow"/>
        <family val="2"/>
      </rPr>
      <t xml:space="preserve"> para controlar esfuerzos de retraccion.</t>
    </r>
  </si>
  <si>
    <t>Suministro e instalacion  TELA ASFALTICA Negra</t>
  </si>
  <si>
    <t>2.6</t>
  </si>
  <si>
    <t>Suministro e instalación de dados en concreto 210 kg/cm2 para pedestales de iluminación . (25x25x20) aprox incluye sikadur 32 primer como puente de adherencia a la placa. Los dados deben de garantiozar que el poste metalico, quede totalmente centrado</t>
  </si>
  <si>
    <t>Pañete de caras dados de 25x25 con mortero 1:4, INCLUYE los 8 filos c/u y Fondo carcamos existentes deprimidos</t>
  </si>
  <si>
    <t xml:space="preserve">Pañetes 1/2 caña previo a gravilla lavada. </t>
  </si>
  <si>
    <t>3.1</t>
  </si>
  <si>
    <t>3.1.1</t>
  </si>
  <si>
    <t>Mano de Obra INSTALACION PISO NOMAD WHITE DECK C3 22,5X90 RANUARADO, CAL 3 - MADERA OSCURA ANTES (Zona donde esta la tarima).
Se debe incluir la mano de obra, para realizar las juntas de dilatacion que requiere el enchape e incluir dentro del item el material sikaflex para las juntas de contraccion
La Administración suministrará la boquilla y el pegacor.</t>
  </si>
  <si>
    <t>3.1.2</t>
  </si>
  <si>
    <t>Suministro e instalacion de guardaescoba en gravilla mona lavada</t>
  </si>
  <si>
    <t>3.1.3</t>
  </si>
  <si>
    <t>Suministro e Instalacion de Viga cinta de transicion de piso (7cm ancho x 8cm de espesor en concreto de 4000 psi)</t>
  </si>
  <si>
    <t>3.2</t>
  </si>
  <si>
    <t>3.2.1</t>
  </si>
  <si>
    <t>Mano de Obra INSTALACION PISO NOMAD HONEY DECK C3 22,5X90 RANUARADO, CAL 3 - MADERA OSCURA ANTES (Zona donde esta la tarima)
Se debe incluir la mano de obra, para realizar las juntas de dilatacion que requiere el enchape e incluir dentro del item el material sikaflex para las juntas de contraccion
La Administración suministrará la boquilla y el pegacor.</t>
  </si>
  <si>
    <t>3.2.2</t>
  </si>
  <si>
    <t>3.3.1</t>
  </si>
  <si>
    <t>3.4</t>
  </si>
  <si>
    <t>SUMINISTRO E INSTALACION PISO ADOQUIN PARA CIRCULACIONES (Incluye mortero de pega, material de boquilla y todo lo necesario para su instalación. Segun especificaciones similares al existente). El adoquin debe ser de primera calidad y de marca Santa Fe</t>
  </si>
  <si>
    <t>Suministro e instalacion de guardaescoba en media caña gravilla mona lavada</t>
  </si>
  <si>
    <t>INSTALACIONES HIDRAULICAS ZONA C</t>
  </si>
  <si>
    <r>
      <t xml:space="preserve">Suministro de mano de obra para la adecuacion y/o de reemplazo tubos existentes TUBERIA PVC SANITARIA Ø4".El subitem incluye: herramientas menores, se incluye </t>
    </r>
    <r>
      <rPr>
        <b/>
        <sz val="12"/>
        <rFont val="Arial Narrow"/>
        <family val="2"/>
      </rPr>
      <t>soldadura de PVC</t>
    </r>
    <r>
      <rPr>
        <b/>
        <sz val="12"/>
        <color rgb="FF0070C0"/>
        <rFont val="Arial Narrow"/>
        <family val="2"/>
      </rPr>
      <t>.</t>
    </r>
    <r>
      <rPr>
        <sz val="12"/>
        <rFont val="Arial Narrow"/>
        <family val="2"/>
      </rPr>
      <t xml:space="preserve"> (Administracion suministra material de tuberia y accesorios)</t>
    </r>
  </si>
  <si>
    <t>Suministro e instalacion de rejillas planas ranuradas de aluminio para sifones de desagues de aguas lluvias con sosco de 2" a 2 1/2". El subitem incluye: adecuacion de superficie (acabado en granito y/o acabado en mortero) para puesta de rejilla, selle con silicona o similiar entrre perimetral de rejilla, sosco y superficie de desagüe) y limpieza del acabado en rejilla, herramienta menor (pulidora para corte de superficie  entre otros) y MO.</t>
  </si>
  <si>
    <t>Sellado de fisura con sikaflex, previa abertura con pulidora y disco diamantado  e imprimación con sikadur 32 primer. La Fisura se debe abrir con disco diamantado aprox en un ancho de 5mm x 1 cm de profundidad.</t>
  </si>
  <si>
    <t>5.2</t>
  </si>
  <si>
    <t>5.3</t>
  </si>
  <si>
    <t>Tratamiento de juntas de construcción con  Cinta Sikadur-Combiflex ® SG – 10P, de 2 mm de espesor y 20 cm de ancho membrana flexible color gris claro</t>
  </si>
  <si>
    <t>5.4</t>
  </si>
  <si>
    <r>
      <t xml:space="preserve">Relleno de juntas constructivas en seccion de muros que limitan entre fachada de torre y superficie con plazoleta (torre 8 sur) y la junta constructiva que divide etapa B y C. </t>
    </r>
    <r>
      <rPr>
        <b/>
        <sz val="12"/>
        <rFont val="Arial Narrow"/>
        <family val="2"/>
      </rPr>
      <t>El subitem incluye:</t>
    </r>
    <r>
      <rPr>
        <sz val="12"/>
        <rFont val="Arial Narrow"/>
        <family val="2"/>
      </rPr>
      <t xml:space="preserve"> Relleno de junta con poliuretano expansivo, y selle superficial con poliuretano SikaFlex en las tres caras de los muros, herramienta menor y MO.</t>
    </r>
  </si>
  <si>
    <t>VARIOS</t>
  </si>
  <si>
    <t>6.1</t>
  </si>
  <si>
    <t>Aseo general de obra (incluye suministros y equipos para la limpieza del área)</t>
  </si>
  <si>
    <t>6.2</t>
  </si>
  <si>
    <t>6.4</t>
  </si>
  <si>
    <t>Construcción de nichos (incluye 3 puntos electricos de 110w con el respetivo regate, tuberia electrica y accesorios (codos, tubos, soldadura pvc, tapas ciegas para salidas electricas), pañete de muro de teatrino, pañete para bordes internos de muros de las nichos, dilataciones de muro para igualar fachada con los nichos de etapa A)</t>
  </si>
  <si>
    <t>6.3</t>
  </si>
  <si>
    <t>6.5</t>
  </si>
  <si>
    <t>6.6</t>
  </si>
  <si>
    <t>Emboquillado de marmol.(boquilla beige), Lavada de piedra muñeca a presion y Rinse, Hidrofugada de piedra muñeca 4 caras de fachada intervenida con aspersor a 1 capa Sika transparente 10 años. (22,390 = item 6,3)</t>
  </si>
  <si>
    <r>
      <t>Demolicion de adoquin existente. Incluye barrido y limpieza general</t>
    </r>
    <r>
      <rPr>
        <sz val="12"/>
        <color rgb="FF0033CC"/>
        <rFont val="Arial Narrow"/>
        <family val="2"/>
      </rPr>
      <t xml:space="preserve"> </t>
    </r>
  </si>
  <si>
    <r>
      <t xml:space="preserve">DESMONTE Y RESTAURACION DE LAMPARAS EXISTENTES_postes de luz , lijar y pintura pintulux de pintuco 3 en 1 color NEGRO </t>
    </r>
    <r>
      <rPr>
        <b/>
        <sz val="12"/>
        <rFont val="Arial Narrow"/>
        <family val="2"/>
      </rPr>
      <t xml:space="preserve">El subitem incluye: </t>
    </r>
    <r>
      <rPr>
        <sz val="12"/>
        <rFont val="Arial Narrow"/>
        <family val="2"/>
      </rPr>
      <t>Desmonte de poste de iluminacion, desmonte,  desconexion parcial de puntos electricos con capuchones y reconexion posterior al tratamiento de impermeabilizacion de los puntos electricos de los pedestales, y re-instalacion de postes de iluminacion con lamparas nuevas suministradas por administracion. Adicional, incluye la modificacion de empalme del tubo existente con la lampara tipo led adicionando un un tubo de seccion de 2 1/2" y una altura de 10cm.</t>
    </r>
  </si>
  <si>
    <r>
      <t xml:space="preserve">Suministro e instalacion de placa monolitica de  3000 psi, con acero de refuerzo en zona central de </t>
    </r>
    <r>
      <rPr>
        <b/>
        <sz val="12"/>
        <rFont val="Arial Narrow"/>
        <family val="2"/>
      </rPr>
      <t>PARQUE  PROYECTADO INFANTIL DE UN ESPESOR APROXIMADAMENTE 10cm</t>
    </r>
    <r>
      <rPr>
        <sz val="12"/>
        <rFont val="Arial Narrow"/>
        <family val="2"/>
      </rPr>
      <t>. El subitem incluye: Equipo de trompo para mezcla homogenea para fundir en sitio, herramienta menor y MO. (revisar plano arquitectonico para ubicacion de la placa dentro de zona parque infantil)</t>
    </r>
  </si>
  <si>
    <r>
      <t>Impermeabilización</t>
    </r>
    <r>
      <rPr>
        <b/>
        <sz val="12"/>
        <rFont val="Arial Narrow"/>
        <family val="2"/>
      </rPr>
      <t xml:space="preserve"> SISTEMA MANTO TESXA PLAST N-4 MONOCAPA  A TODO COSTO</t>
    </r>
    <r>
      <rPr>
        <sz val="12"/>
        <rFont val="Arial Narrow"/>
        <family val="2"/>
      </rPr>
      <t xml:space="preserve"> incluye imprimación, instalacion, preparacion de superficie.</t>
    </r>
  </si>
  <si>
    <r>
      <t xml:space="preserve">Pintura vinilo tipo koraza de pintuco </t>
    </r>
    <r>
      <rPr>
        <b/>
        <sz val="12"/>
        <color rgb="FF0070C0"/>
        <rFont val="Arial Narrow"/>
        <family val="2"/>
      </rPr>
      <t xml:space="preserve">o </t>
    </r>
    <r>
      <rPr>
        <sz val="12"/>
        <rFont val="Arial Narrow"/>
        <family val="2"/>
      </rPr>
      <t>similar al aplicado en muro de nichos etapa A, para parte interior de los nichos y fachada exterior del teatrino a dos manos.</t>
    </r>
  </si>
  <si>
    <t>3.4.1</t>
  </si>
  <si>
    <t>3.5.1</t>
  </si>
  <si>
    <t>3.5.2</t>
  </si>
  <si>
    <t>3.5.3</t>
  </si>
  <si>
    <t xml:space="preserve">Instalación de luminarias LED entregadas por copropopiedad en postes. La actividadad (incluye CHAZOS Expansivos y todos los elementos necesarios para su correcta instalación y puesta en funcionamiento).Incluye cables y mapeflex negro </t>
  </si>
  <si>
    <r>
      <t xml:space="preserve">Tratamiento e impermeabilizacion  de fachada posterior a muro de teatrino, y  muros laterales al teatrino en fachada interna (cara hacia la etapa C) </t>
    </r>
    <r>
      <rPr>
        <b/>
        <sz val="12"/>
        <rFont val="Arial Narrow"/>
        <family val="2"/>
      </rPr>
      <t>El Subitem incluye:</t>
    </r>
    <r>
      <rPr>
        <sz val="12"/>
        <rFont val="Arial Narrow"/>
        <family val="2"/>
      </rPr>
      <t xml:space="preserve"> (Emboquillado general de fachada de ladrillo segun corresponda, lavado de fachada con acido rinse y aplicación de hidrofugo como metodo de impermeabilizacion). </t>
    </r>
  </si>
  <si>
    <t>DEMOLICIONES Y RETIRO DE ESCOMBROS</t>
  </si>
  <si>
    <t>Demolición de Piso en asfalto flexible existente + el relleno en recebo; Espesor promedio 20cm (Incluye equipo demoledores, M.O.)</t>
  </si>
  <si>
    <t xml:space="preserve">M2 </t>
  </si>
  <si>
    <t>Demolicion de seccion de área de enchape existen (1,8m desde carcamo norte hacia muro sur de canchas de padel). El subitem incluye: Levantamiento de enchape existente con precaucion para reutilizacion de este, demolicion de mortero de nivelacion para generar un pendienado del 4%</t>
  </si>
  <si>
    <t>Reenchape desmontado (1,8m desde carcamo norte hacia muro sur de canchas de padel). El subitem incluye: No incluye material , solo mano de obra.</t>
  </si>
  <si>
    <t>Retiro, cargue y trasiego de escombros (Demolición de Piso en asfalto flexible existente + el relleno en recebo; Espesor promedio 20cm (Incluye equipo demoledores, M.O.)</t>
  </si>
  <si>
    <r>
      <t>Retiro, restauracion de tubería ( lijar y pintar con pintulux 3 en 1), reinstalacion y acondicionamiento  de arcos de futbol.</t>
    </r>
    <r>
      <rPr>
        <b/>
        <sz val="12"/>
        <color theme="3" tint="0.249977111117893"/>
        <rFont val="Arial Narrow"/>
        <family val="2"/>
      </rPr>
      <t xml:space="preserve"> </t>
    </r>
    <r>
      <rPr>
        <sz val="12"/>
        <color theme="3" tint="0.249977111117893"/>
        <rFont val="Arial Narrow"/>
        <family val="2"/>
      </rPr>
      <t>El anclaje de la estructura de a cancha se debe hacer con sikadur anchofix 4 a la placa y soldado a la estructura de la cancha</t>
    </r>
  </si>
  <si>
    <t>MAMPOSTERIA</t>
  </si>
  <si>
    <t>Corte perimetral de muros, Pañete de fondo muro a 15cm +media caña leve en mortero para prepar superficie para impermabilzacion, Incluye, materiales, M.O. y equipo.</t>
  </si>
  <si>
    <t>Conformacion de media caña con mortero y acabado en gravilla mona lavada</t>
  </si>
  <si>
    <t>Afinado de piso con mortero 1:4; Espesor promedio 10cm (1,8m desde carcamo norte hacia muro sur de canchas de padel). incluye material  y mano de obra. ( zona de transacción ente la cancha y el muro d ela cancha paddle)</t>
  </si>
  <si>
    <t>NIVELACIÓN TOPOGRÁFICA DEL PISO (Comisión de Topografía para establecer niveletas para el control de los niveles acorde a especificaciones arquitectónicas para definir los desniveles a desagues, niveles finales de piso. El contratista alquilará un nivel de precisión para usar durante la obra.</t>
  </si>
  <si>
    <t xml:space="preserve">Sellado de fisura con sikaflex, previa abertura con pulidora y disco diamantado </t>
  </si>
  <si>
    <t>Imprimacion e Impermeabilización con SISTEMA TESXAPLAS N4 MONOCAPA, dilatacion perimetral muros con pulidora, disco diamentado; para embeber manto.</t>
  </si>
  <si>
    <t xml:space="preserve">Suministro e instalacion  TELA ASFALTICA </t>
  </si>
  <si>
    <t>Tratamiento de juntas de construcción con  Cinta Sikadur-Combiflex ® SG – 10P, de 2 mm de espesor y 15 cm de ancho membrana flexible color gris claro area Norte-Sur continuacion plazoleta.</t>
  </si>
  <si>
    <t>Relleno de juntas constructivas en seccion de muros verticales que limitan entre muro perimetral cancha multiple y superficie con plazoleta (muros oriente y occidente). El subitem incluye: Relleno de junta con poliuretano expansivo, y selle superficial con poliuretano SikaFlex en las tres caras de los muros, herramienta menor y MO.</t>
  </si>
  <si>
    <t>PLACA DE CONCRETO AREA CANCHAS</t>
  </si>
  <si>
    <t xml:space="preserve">PLACA EN CONCRETO DE 245Mpa ó 3500 psi (Concreto + Bombeo + Mano de obra, equipo, más vibrador electrico, helicoptero)AREAS DE PISO CANCHAS DE APROXIMADAMENTE 9cm espesor (+710,50*,09=36,9m3 +1,05 desp=37,95m3)  </t>
  </si>
  <si>
    <t>ACABADOS</t>
  </si>
  <si>
    <t>EMBOQUIILADA, LAVADA, IMPERMEABILIZADA CON HIDROFUGO MUROS LADRILLO (fachada cara interna y externa de la perimetral de la cancha multiple)</t>
  </si>
  <si>
    <t>PINTURA ESMALTE COLOR VERDE MALLA ESLABONADA Y TUBULARES DE CERRAMIENTO CANCHA Y PREVIO ANTICORROSIVO DONDE SE REQUIERA. (previa limpiado, lavado con hidrolavadora)</t>
  </si>
  <si>
    <t>Construcción de Cañuela tipo carcamo en concreto 3 caras con remates en los filos a nivel de la placa con pendientado a los sifones (4 costado de la cancha multiple)CARCAMO EN CONCRETO A DESAGUES LATERALES CANCHA MULTIPLE.</t>
  </si>
  <si>
    <t>Mano de Obra INSTALACION PISO EN PORCELANATO SANDSTONE ADZ 30x60 BEIGE Y GRIS ). Pegacor y boquilla suministrados por contratante,Se incluyen discos de corte)</t>
  </si>
  <si>
    <t>Retiro, Restauracion, acondicionamiento (contrapeso y/o anclaje al muro) y reinstalacion de arcos en cancha multiple. El SubItem incluye: Limpieza, lijado, pintura, restauracion de secciones que esten oxidados y generacion de platinas sobre base para instalacion de arcos, herramienta menor, elementos y materiales para instalacion de contrapeso y/o anclaje</t>
  </si>
  <si>
    <t>PRELIMINARES CANCHA MÚLTIPLE</t>
  </si>
  <si>
    <t>1.2.2</t>
  </si>
  <si>
    <t>1.2.3</t>
  </si>
  <si>
    <t>1.4</t>
  </si>
  <si>
    <t>1.4.4</t>
  </si>
  <si>
    <t>1.4.5</t>
  </si>
  <si>
    <t>1.5</t>
  </si>
  <si>
    <t>Impermeabilización por ambas caras del muro de la cancha</t>
  </si>
  <si>
    <t>IMPERMEABILIZACION CANCHA</t>
  </si>
  <si>
    <t>Adecuacion y ajuste de eje giratorio en puerta peatonal SUR de cancha multiple de acuerdo a la nueva nivelacion del piso de la cancha multiple. El subitem incluye: Adecuacion de pivote metalico del eje con respecto al nuevo nivel de la cancha multiple y puesta de anticorrosivo en las adecuaciones de la puerta existente como refuerzo a largo plazo.</t>
  </si>
  <si>
    <t>Arreglo de juntas constructivas de unión dos muros en mampostería perímetro en 2 puntos de cancha múltiple. Retiro de Ductolon, Ductolon nuevo, poliuretano expandible mas selle con poliuretano elastico.</t>
  </si>
  <si>
    <t xml:space="preserve">Rejilla metálica diseño existente sobre cárcamo de cancha sur 
(Desmonte, limpieza, repinte e instacion Rejillas). Se debe validar si es posible que el carcamo no lleve rejillas si no con acabado en mortero </t>
  </si>
  <si>
    <t>TOTAL CANCHA MÚLTIPLE</t>
  </si>
  <si>
    <t xml:space="preserve">Tratamiento de placa: ( aplicación de imprimante e impermeabilizante por resinas acrílicas texturizadas) </t>
  </si>
  <si>
    <t>Demarcación en lineas de cancha múltiple ( según medidas reglamentarias baloncesto y microfutbol)</t>
  </si>
  <si>
    <t>M4</t>
  </si>
  <si>
    <t>M5</t>
  </si>
  <si>
    <t>OBJETO: CONTRATO DE CONSTRUCCIÓN DE OBRA CIVIL PARA LA IMPERMEABILIZACIÓN Y REMODELACIÓN DE LA ZONA COMÚN ETAPA C (INCLUYE NIVELACIÓN, INSTALACIÓN DE PISOS), CANCHA MÚLTIPLE, INSTALACIONES HIDRÁULICAS Y ELÉCTRICAS DEL CONJUNTO RESIDENCIAL ATIKA</t>
  </si>
  <si>
    <t>Aplicación de capas de color acrílica</t>
  </si>
  <si>
    <t xml:space="preserve">Aplicación de capa base por resinas acrílicas y arena de silice o de cuarzo ( según lo más aconsejable)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</si>
</sst>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 #,##0;\-&quot;$&quot;\ #,##0"/>
    <numFmt numFmtId="44" formatCode="_-&quot;$&quot;\ * #,##0.00_-;\-&quot;$&quot;\ * #,##0.00_-;_-&quot;$&quot;\ * &quot;-&quot;??_-;_-@_-"/>
    <numFmt numFmtId="164" formatCode="_-&quot;$&quot;\ * #,##0_-;\-&quot;$&quot;\ * #,##0_-;_-&quot;$&quot;\ * &quot;-&quot;_-;_-@"/>
    <numFmt numFmtId="165" formatCode="0.0%"/>
    <numFmt numFmtId="166" formatCode="_-&quot;$&quot;\ * #,##0_-;\-&quot;$&quot;\ * #,##0_-;_-&quot;$&quot;\ * &quot;-&quot;??_-;_-@_-"/>
    <numFmt numFmtId="167" formatCode="0.0"/>
  </numFmts>
  <fonts count="25">
    <font>
      <sz val="11"/>
      <color rgb="FF000000"/>
      <name val="Arial"/>
      <scheme val="minor"/>
    </font>
    <font>
      <sz val="10"/>
      <color theme="1"/>
      <name val="Arial"/>
      <family val="2"/>
    </font>
    <font>
      <sz val="10"/>
      <color theme="1"/>
      <name val="Arial Narrow"/>
      <family val="2"/>
    </font>
    <font>
      <b/>
      <sz val="12"/>
      <color theme="1"/>
      <name val="Arial"/>
      <family val="2"/>
    </font>
    <font>
      <sz val="11"/>
      <name val="Arial"/>
      <family val="2"/>
    </font>
    <font>
      <b/>
      <sz val="11"/>
      <color theme="1"/>
      <name val="Arial"/>
      <family val="2"/>
    </font>
    <font>
      <b/>
      <sz val="10"/>
      <color theme="1"/>
      <name val="Arial"/>
      <family val="2"/>
    </font>
    <font>
      <b/>
      <sz val="12"/>
      <color theme="1"/>
      <name val="Arial Narrow"/>
      <family val="2"/>
    </font>
    <font>
      <sz val="12"/>
      <color theme="1"/>
      <name val="Arial Narrow"/>
      <family val="2"/>
    </font>
    <font>
      <b/>
      <sz val="14"/>
      <color theme="1"/>
      <name val="Arial Narrow"/>
      <family val="2"/>
    </font>
    <font>
      <b/>
      <sz val="12"/>
      <color theme="1"/>
      <name val="Cabin"/>
    </font>
    <font>
      <sz val="11"/>
      <color theme="1"/>
      <name val="Calibri"/>
      <family val="2"/>
    </font>
    <font>
      <b/>
      <sz val="10"/>
      <color theme="1"/>
      <name val="Arial Narrow"/>
      <family val="2"/>
    </font>
    <font>
      <sz val="11"/>
      <color rgb="FF000000"/>
      <name val="Arial"/>
      <family val="2"/>
      <scheme val="minor"/>
    </font>
    <font>
      <b/>
      <sz val="12"/>
      <name val="Arial Narrow"/>
      <family val="2"/>
    </font>
    <font>
      <sz val="12"/>
      <name val="Arial Narrow"/>
      <family val="2"/>
    </font>
    <font>
      <sz val="12"/>
      <color rgb="FF0033CC"/>
      <name val="Arial Narrow"/>
      <family val="2"/>
    </font>
    <font>
      <u/>
      <sz val="12"/>
      <name val="Arial Narrow"/>
      <family val="2"/>
    </font>
    <font>
      <b/>
      <sz val="12"/>
      <color rgb="FF0070C0"/>
      <name val="Arial Narrow"/>
      <family val="2"/>
    </font>
    <font>
      <b/>
      <sz val="10"/>
      <name val="Arial Narrow"/>
      <family val="2"/>
    </font>
    <font>
      <b/>
      <sz val="9"/>
      <name val="Arial"/>
      <family val="2"/>
      <scheme val="minor"/>
    </font>
    <font>
      <b/>
      <sz val="12"/>
      <color theme="3" tint="0.249977111117893"/>
      <name val="Arial Narrow"/>
      <family val="2"/>
    </font>
    <font>
      <sz val="12"/>
      <color rgb="FF000000"/>
      <name val="Arial Narrow"/>
      <family val="2"/>
    </font>
    <font>
      <sz val="8"/>
      <name val="Arial"/>
      <family val="2"/>
      <scheme val="minor"/>
    </font>
    <font>
      <sz val="12"/>
      <color theme="3" tint="0.249977111117893"/>
      <name val="Arial Narrow"/>
      <family val="2"/>
    </font>
  </fonts>
  <fills count="12">
    <fill>
      <patternFill patternType="none"/>
    </fill>
    <fill>
      <patternFill patternType="gray125"/>
    </fill>
    <fill>
      <patternFill patternType="solid">
        <fgColor rgb="FFFFC000"/>
        <bgColor rgb="FFFFC000"/>
      </patternFill>
    </fill>
    <fill>
      <patternFill patternType="solid">
        <fgColor rgb="FF7F7F7F"/>
        <bgColor rgb="FF7F7F7F"/>
      </patternFill>
    </fill>
    <fill>
      <patternFill patternType="solid">
        <fgColor rgb="FFFFFFFF"/>
        <bgColor rgb="FFFFFFFF"/>
      </patternFill>
    </fill>
    <fill>
      <patternFill patternType="solid">
        <fgColor rgb="FFFFFF00"/>
        <bgColor rgb="FFFFFF00"/>
      </patternFill>
    </fill>
    <fill>
      <patternFill patternType="solid">
        <fgColor theme="0"/>
        <bgColor rgb="FFFFC000"/>
      </patternFill>
    </fill>
    <fill>
      <patternFill patternType="solid">
        <fgColor theme="0"/>
        <bgColor rgb="FF7F7F7F"/>
      </patternFill>
    </fill>
    <fill>
      <patternFill patternType="solid">
        <fgColor theme="0"/>
        <bgColor indexed="64"/>
      </patternFill>
    </fill>
    <fill>
      <patternFill patternType="solid">
        <fgColor theme="0"/>
        <bgColor rgb="FFFFFFFF"/>
      </patternFill>
    </fill>
    <fill>
      <patternFill patternType="solid">
        <fgColor theme="0" tint="-0.14999847407452621"/>
        <bgColor rgb="FF7F7F7F"/>
      </patternFill>
    </fill>
    <fill>
      <patternFill patternType="solid">
        <fgColor theme="0" tint="-0.14999847407452621"/>
        <bgColor indexed="64"/>
      </patternFill>
    </fill>
  </fills>
  <borders count="56">
    <border>
      <left/>
      <right/>
      <top/>
      <bottom/>
      <diagonal/>
    </border>
    <border>
      <left style="medium">
        <color rgb="FF000000"/>
      </left>
      <right style="medium">
        <color rgb="FFCCCCCC"/>
      </right>
      <top style="medium">
        <color rgb="FF000000"/>
      </top>
      <bottom style="medium">
        <color rgb="FFCCCCCC"/>
      </bottom>
      <diagonal/>
    </border>
    <border>
      <left style="medium">
        <color rgb="FFCCCCCC"/>
      </left>
      <right style="medium">
        <color rgb="FFCCCCCC"/>
      </right>
      <top style="medium">
        <color rgb="FF000000"/>
      </top>
      <bottom style="medium">
        <color rgb="FFCCCCCC"/>
      </bottom>
      <diagonal/>
    </border>
    <border>
      <left style="medium">
        <color rgb="FF000000"/>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000000"/>
      </left>
      <right/>
      <top style="medium">
        <color rgb="FFCCCCCC"/>
      </top>
      <bottom style="medium">
        <color rgb="FFCCCCCC"/>
      </bottom>
      <diagonal/>
    </border>
    <border>
      <left/>
      <right/>
      <top style="medium">
        <color rgb="FFCCCCCC"/>
      </top>
      <bottom style="medium">
        <color rgb="FFCCCCCC"/>
      </bottom>
      <diagonal/>
    </border>
    <border>
      <left/>
      <right style="medium">
        <color rgb="FF000000"/>
      </right>
      <top style="medium">
        <color rgb="FFCCCCCC"/>
      </top>
      <bottom style="medium">
        <color rgb="FFCCCCCC"/>
      </bottom>
      <diagonal/>
    </border>
    <border>
      <left style="medium">
        <color rgb="FF000000"/>
      </left>
      <right/>
      <top style="medium">
        <color rgb="FFCCCCCC"/>
      </top>
      <bottom style="medium">
        <color rgb="FF000000"/>
      </bottom>
      <diagonal/>
    </border>
    <border>
      <left/>
      <right/>
      <top style="medium">
        <color rgb="FFCCCCCC"/>
      </top>
      <bottom style="medium">
        <color rgb="FF000000"/>
      </bottom>
      <diagonal/>
    </border>
    <border>
      <left/>
      <right style="medium">
        <color rgb="FF000000"/>
      </right>
      <top style="medium">
        <color rgb="FFCCCCCC"/>
      </top>
      <bottom style="medium">
        <color rgb="FF000000"/>
      </bottom>
      <diagonal/>
    </border>
    <border>
      <left/>
      <right/>
      <top style="medium">
        <color rgb="FFCCCCCC"/>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right/>
      <top/>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13" fillId="0" borderId="0" applyFont="0" applyFill="0" applyBorder="0" applyAlignment="0" applyProtection="0"/>
    <xf numFmtId="0" fontId="13" fillId="0" borderId="44"/>
  </cellStyleXfs>
  <cellXfs count="119">
    <xf numFmtId="0" fontId="0" fillId="0" borderId="0" xfId="0"/>
    <xf numFmtId="0" fontId="1" fillId="0" borderId="2" xfId="0" applyFont="1" applyBorder="1" applyAlignment="1">
      <alignment vertical="center" wrapText="1"/>
    </xf>
    <xf numFmtId="2" fontId="2" fillId="0" borderId="2" xfId="0" applyNumberFormat="1" applyFont="1" applyBorder="1" applyAlignment="1">
      <alignment horizontal="right" vertical="center" wrapText="1"/>
    </xf>
    <xf numFmtId="0" fontId="1" fillId="0" borderId="4" xfId="0" applyFont="1" applyBorder="1" applyAlignment="1">
      <alignment vertical="center" wrapText="1"/>
    </xf>
    <xf numFmtId="2" fontId="2" fillId="0" borderId="4" xfId="0" applyNumberFormat="1" applyFont="1" applyBorder="1" applyAlignment="1">
      <alignment horizontal="right" vertical="center" wrapText="1"/>
    </xf>
    <xf numFmtId="0" fontId="3" fillId="0" borderId="6" xfId="0" applyFont="1" applyBorder="1" applyAlignment="1">
      <alignment horizontal="center" vertical="center" wrapText="1"/>
    </xf>
    <xf numFmtId="0" fontId="5" fillId="0" borderId="11" xfId="0" applyFont="1" applyBorder="1" applyAlignment="1">
      <alignment vertical="center" wrapText="1"/>
    </xf>
    <xf numFmtId="0" fontId="6" fillId="0" borderId="0" xfId="0" applyFont="1" applyAlignment="1">
      <alignment vertical="center" wrapText="1"/>
    </xf>
    <xf numFmtId="0" fontId="1" fillId="0" borderId="15" xfId="0" applyFont="1" applyBorder="1" applyAlignment="1">
      <alignment wrapText="1"/>
    </xf>
    <xf numFmtId="2" fontId="2" fillId="0" borderId="31" xfId="0" applyNumberFormat="1" applyFont="1" applyBorder="1" applyAlignment="1">
      <alignment horizontal="right" vertical="center" wrapText="1"/>
    </xf>
    <xf numFmtId="164" fontId="2" fillId="0" borderId="32" xfId="0" applyNumberFormat="1" applyFont="1" applyBorder="1" applyAlignment="1">
      <alignment horizontal="center" vertical="center" wrapText="1"/>
    </xf>
    <xf numFmtId="2" fontId="2" fillId="0" borderId="26" xfId="0" applyNumberFormat="1" applyFont="1" applyBorder="1" applyAlignment="1">
      <alignment horizontal="right" vertical="center" wrapText="1"/>
    </xf>
    <xf numFmtId="165" fontId="2" fillId="0" borderId="25" xfId="0" applyNumberFormat="1" applyFont="1" applyBorder="1" applyAlignment="1">
      <alignment horizontal="center" vertical="center" wrapText="1"/>
    </xf>
    <xf numFmtId="164" fontId="1" fillId="0" borderId="27" xfId="0" applyNumberFormat="1" applyFont="1" applyBorder="1" applyAlignment="1">
      <alignment wrapText="1"/>
    </xf>
    <xf numFmtId="164" fontId="1" fillId="0" borderId="25" xfId="0" applyNumberFormat="1" applyFont="1" applyBorder="1" applyAlignment="1">
      <alignment wrapText="1"/>
    </xf>
    <xf numFmtId="0" fontId="7" fillId="4" borderId="25" xfId="0" applyFont="1" applyFill="1" applyBorder="1" applyAlignment="1">
      <alignment horizontal="right" vertical="center" wrapText="1"/>
    </xf>
    <xf numFmtId="0" fontId="7" fillId="4" borderId="38" xfId="0" applyFont="1" applyFill="1" applyBorder="1" applyAlignment="1">
      <alignment horizontal="right" vertical="center" wrapText="1"/>
    </xf>
    <xf numFmtId="2" fontId="2" fillId="0" borderId="39" xfId="0" applyNumberFormat="1" applyFont="1" applyBorder="1" applyAlignment="1">
      <alignment horizontal="right" vertical="center" wrapText="1"/>
    </xf>
    <xf numFmtId="165" fontId="2" fillId="0" borderId="38" xfId="0" applyNumberFormat="1" applyFont="1" applyBorder="1" applyAlignment="1">
      <alignment horizontal="center" vertical="center" wrapText="1"/>
    </xf>
    <xf numFmtId="164" fontId="6" fillId="0" borderId="40" xfId="0" applyNumberFormat="1" applyFont="1" applyBorder="1" applyAlignment="1">
      <alignment wrapText="1"/>
    </xf>
    <xf numFmtId="0" fontId="7" fillId="4" borderId="41" xfId="0" applyFont="1" applyFill="1" applyBorder="1" applyAlignment="1">
      <alignment horizontal="right" vertical="center"/>
    </xf>
    <xf numFmtId="0" fontId="7" fillId="4" borderId="42" xfId="0" applyFont="1" applyFill="1" applyBorder="1" applyAlignment="1">
      <alignment horizontal="right" vertical="center" wrapText="1"/>
    </xf>
    <xf numFmtId="164" fontId="3" fillId="0" borderId="14" xfId="0" applyNumberFormat="1" applyFont="1" applyBorder="1" applyAlignment="1">
      <alignment wrapText="1"/>
    </xf>
    <xf numFmtId="164" fontId="6" fillId="0" borderId="25" xfId="0" applyNumberFormat="1" applyFont="1" applyBorder="1" applyAlignment="1">
      <alignment wrapText="1"/>
    </xf>
    <xf numFmtId="0" fontId="10" fillId="4" borderId="41" xfId="0" applyFont="1" applyFill="1" applyBorder="1" applyAlignment="1">
      <alignment horizontal="right" vertical="center" wrapText="1"/>
    </xf>
    <xf numFmtId="0" fontId="10" fillId="4" borderId="42" xfId="0" applyFont="1" applyFill="1" applyBorder="1" applyAlignment="1">
      <alignment horizontal="right" vertical="center" wrapText="1"/>
    </xf>
    <xf numFmtId="0" fontId="14" fillId="2" borderId="47" xfId="2" applyFont="1" applyFill="1" applyBorder="1" applyAlignment="1">
      <alignment horizontal="center" vertical="center" wrapText="1"/>
    </xf>
    <xf numFmtId="0" fontId="14" fillId="2" borderId="48" xfId="2" applyFont="1" applyFill="1" applyBorder="1" applyAlignment="1">
      <alignment vertical="center" wrapText="1"/>
    </xf>
    <xf numFmtId="2" fontId="15" fillId="2" borderId="49" xfId="2" applyNumberFormat="1" applyFont="1" applyFill="1" applyBorder="1" applyAlignment="1">
      <alignment horizontal="center" vertical="center" wrapText="1"/>
    </xf>
    <xf numFmtId="0" fontId="15" fillId="4" borderId="51" xfId="2" applyFont="1" applyFill="1" applyBorder="1" applyAlignment="1">
      <alignment vertical="center" wrapText="1"/>
    </xf>
    <xf numFmtId="0" fontId="14" fillId="3" borderId="50" xfId="2" applyFont="1" applyFill="1" applyBorder="1" applyAlignment="1">
      <alignment horizontal="center" vertical="center" wrapText="1"/>
    </xf>
    <xf numFmtId="0" fontId="14" fillId="3" borderId="51" xfId="2" applyFont="1" applyFill="1" applyBorder="1" applyAlignment="1">
      <alignment vertical="center" wrapText="1"/>
    </xf>
    <xf numFmtId="2" fontId="15" fillId="8" borderId="50" xfId="2" applyNumberFormat="1" applyFont="1" applyFill="1" applyBorder="1" applyAlignment="1">
      <alignment horizontal="center" vertical="center" wrapText="1"/>
    </xf>
    <xf numFmtId="0" fontId="15" fillId="4" borderId="50" xfId="2" applyFont="1" applyFill="1" applyBorder="1" applyAlignment="1">
      <alignment horizontal="center" vertical="center" wrapText="1"/>
    </xf>
    <xf numFmtId="0" fontId="15" fillId="0" borderId="51" xfId="2" applyFont="1" applyBorder="1" applyAlignment="1">
      <alignment vertical="center" wrapText="1"/>
    </xf>
    <xf numFmtId="0" fontId="14" fillId="2" borderId="50" xfId="2" applyFont="1" applyFill="1" applyBorder="1" applyAlignment="1">
      <alignment horizontal="center" vertical="center" wrapText="1"/>
    </xf>
    <xf numFmtId="0" fontId="14" fillId="2" borderId="51" xfId="2" applyFont="1" applyFill="1" applyBorder="1" applyAlignment="1">
      <alignment vertical="center" wrapText="1"/>
    </xf>
    <xf numFmtId="0" fontId="15" fillId="0" borderId="50" xfId="2" applyFont="1" applyBorder="1" applyAlignment="1">
      <alignment horizontal="center" vertical="center" wrapText="1"/>
    </xf>
    <xf numFmtId="0" fontId="14" fillId="4" borderId="53" xfId="2" applyFont="1" applyFill="1" applyBorder="1" applyAlignment="1">
      <alignment horizontal="center" vertical="center" wrapText="1"/>
    </xf>
    <xf numFmtId="0" fontId="14" fillId="3" borderId="55" xfId="2" applyFont="1" applyFill="1" applyBorder="1" applyAlignment="1">
      <alignment horizontal="center" vertical="center" wrapText="1"/>
    </xf>
    <xf numFmtId="0" fontId="14" fillId="4" borderId="55" xfId="2" applyFont="1" applyFill="1" applyBorder="1" applyAlignment="1">
      <alignment horizontal="center" vertical="center" wrapText="1"/>
    </xf>
    <xf numFmtId="0" fontId="14" fillId="3" borderId="55" xfId="2" applyFont="1" applyFill="1" applyBorder="1" applyAlignment="1">
      <alignment vertical="center" wrapText="1"/>
    </xf>
    <xf numFmtId="0" fontId="14" fillId="0" borderId="55" xfId="2" applyFont="1" applyBorder="1" applyAlignment="1">
      <alignment horizontal="center" vertical="center" wrapText="1"/>
    </xf>
    <xf numFmtId="2" fontId="14" fillId="8" borderId="55" xfId="2" applyNumberFormat="1" applyFont="1" applyFill="1" applyBorder="1" applyAlignment="1">
      <alignment horizontal="center" vertical="center" wrapText="1"/>
    </xf>
    <xf numFmtId="0" fontId="14" fillId="2" borderId="55" xfId="2" applyFont="1" applyFill="1" applyBorder="1" applyAlignment="1">
      <alignment vertical="center" wrapText="1"/>
    </xf>
    <xf numFmtId="0" fontId="14" fillId="8" borderId="55" xfId="2" applyFont="1" applyFill="1" applyBorder="1" applyAlignment="1">
      <alignment horizontal="center" vertical="center" wrapText="1"/>
    </xf>
    <xf numFmtId="0" fontId="14" fillId="8" borderId="55" xfId="0" applyFont="1" applyFill="1" applyBorder="1" applyAlignment="1">
      <alignment horizontal="center" vertical="center" wrapText="1"/>
    </xf>
    <xf numFmtId="0" fontId="19" fillId="4" borderId="55" xfId="2" applyFont="1" applyFill="1" applyBorder="1" applyAlignment="1">
      <alignment horizontal="center" vertical="center" wrapText="1"/>
    </xf>
    <xf numFmtId="0" fontId="20" fillId="2" borderId="55" xfId="2" applyFont="1" applyFill="1" applyBorder="1" applyAlignment="1">
      <alignment vertical="center" wrapText="1"/>
    </xf>
    <xf numFmtId="2" fontId="15" fillId="7" borderId="51" xfId="2" applyNumberFormat="1" applyFont="1" applyFill="1" applyBorder="1" applyAlignment="1">
      <alignment horizontal="center" vertical="center" wrapText="1"/>
    </xf>
    <xf numFmtId="0" fontId="0" fillId="0" borderId="51" xfId="0" applyBorder="1"/>
    <xf numFmtId="2" fontId="15" fillId="3" borderId="51" xfId="2" applyNumberFormat="1" applyFont="1" applyFill="1" applyBorder="1" applyAlignment="1">
      <alignment horizontal="center" vertical="center" wrapText="1"/>
    </xf>
    <xf numFmtId="2" fontId="15" fillId="2" borderId="51" xfId="2" applyNumberFormat="1" applyFont="1" applyFill="1" applyBorder="1" applyAlignment="1">
      <alignment horizontal="center" vertical="center" wrapText="1"/>
    </xf>
    <xf numFmtId="0" fontId="20" fillId="2" borderId="51" xfId="2" applyFont="1" applyFill="1" applyBorder="1" applyAlignment="1">
      <alignment horizontal="center" vertical="center" wrapText="1"/>
    </xf>
    <xf numFmtId="0" fontId="15" fillId="9" borderId="50" xfId="2" applyFont="1" applyFill="1" applyBorder="1" applyAlignment="1">
      <alignment horizontal="center"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15" fillId="6" borderId="50" xfId="2" applyFont="1" applyFill="1" applyBorder="1" applyAlignment="1">
      <alignment horizontal="center" vertical="center" wrapText="1"/>
    </xf>
    <xf numFmtId="0" fontId="15" fillId="4" borderId="52" xfId="2" applyFont="1" applyFill="1" applyBorder="1" applyAlignment="1">
      <alignment vertical="center" wrapText="1"/>
    </xf>
    <xf numFmtId="0" fontId="22" fillId="0" borderId="0" xfId="0" applyFont="1"/>
    <xf numFmtId="0" fontId="15" fillId="9" borderId="51" xfId="2" applyFont="1" applyFill="1" applyBorder="1" applyAlignment="1">
      <alignment vertical="center" wrapText="1"/>
    </xf>
    <xf numFmtId="0" fontId="14" fillId="9" borderId="55" xfId="2" applyFont="1" applyFill="1" applyBorder="1" applyAlignment="1">
      <alignment horizontal="center" vertical="center" wrapText="1"/>
    </xf>
    <xf numFmtId="0" fontId="0" fillId="8" borderId="51" xfId="0" applyFill="1" applyBorder="1"/>
    <xf numFmtId="0" fontId="0" fillId="8" borderId="0" xfId="0" applyFill="1"/>
    <xf numFmtId="0" fontId="15" fillId="9" borderId="51" xfId="2" applyFont="1" applyFill="1" applyBorder="1" applyAlignment="1">
      <alignment horizontal="center" vertical="center" wrapText="1"/>
    </xf>
    <xf numFmtId="0" fontId="14" fillId="9" borderId="51" xfId="2" applyFont="1" applyFill="1" applyBorder="1" applyAlignment="1">
      <alignment horizontal="center" vertical="center" wrapText="1"/>
    </xf>
    <xf numFmtId="166" fontId="0" fillId="0" borderId="51" xfId="1" applyNumberFormat="1" applyFont="1" applyBorder="1"/>
    <xf numFmtId="0" fontId="14" fillId="10" borderId="50" xfId="0" applyFont="1" applyFill="1" applyBorder="1" applyAlignment="1">
      <alignment horizontal="center" vertical="center" wrapText="1"/>
    </xf>
    <xf numFmtId="0" fontId="14" fillId="10" borderId="51" xfId="0" applyFont="1" applyFill="1" applyBorder="1" applyAlignment="1">
      <alignment vertical="center" wrapText="1"/>
    </xf>
    <xf numFmtId="0" fontId="19" fillId="10" borderId="51" xfId="0" applyFont="1" applyFill="1" applyBorder="1" applyAlignment="1">
      <alignment horizontal="center" vertical="center" wrapText="1"/>
    </xf>
    <xf numFmtId="5" fontId="14" fillId="11" borderId="54" xfId="0" applyNumberFormat="1" applyFont="1" applyFill="1" applyBorder="1" applyAlignment="1">
      <alignment horizontal="center" vertical="center" wrapText="1"/>
    </xf>
    <xf numFmtId="0" fontId="15" fillId="9" borderId="51" xfId="0" applyFont="1" applyFill="1" applyBorder="1" applyAlignment="1">
      <alignment vertical="center" wrapText="1"/>
    </xf>
    <xf numFmtId="0" fontId="19" fillId="9" borderId="51" xfId="0" applyFont="1" applyFill="1" applyBorder="1" applyAlignment="1">
      <alignment horizontal="center" vertical="center" wrapText="1"/>
    </xf>
    <xf numFmtId="2" fontId="19" fillId="8" borderId="51" xfId="0" applyNumberFormat="1" applyFont="1" applyFill="1" applyBorder="1" applyAlignment="1">
      <alignment horizontal="center" vertical="center" wrapText="1"/>
    </xf>
    <xf numFmtId="0" fontId="15" fillId="8" borderId="51" xfId="0" applyFont="1" applyFill="1" applyBorder="1" applyAlignment="1">
      <alignment vertical="center" wrapText="1"/>
    </xf>
    <xf numFmtId="2" fontId="15" fillId="8" borderId="51" xfId="0" applyNumberFormat="1" applyFont="1" applyFill="1" applyBorder="1" applyAlignment="1">
      <alignment horizontal="center" vertical="center" wrapText="1"/>
    </xf>
    <xf numFmtId="166" fontId="0" fillId="8" borderId="51" xfId="1" applyNumberFormat="1" applyFont="1" applyFill="1" applyBorder="1"/>
    <xf numFmtId="0" fontId="14" fillId="9" borderId="51" xfId="0" applyFont="1" applyFill="1" applyBorder="1" applyAlignment="1">
      <alignment horizontal="center" vertical="center" wrapText="1"/>
    </xf>
    <xf numFmtId="167" fontId="15" fillId="8" borderId="51" xfId="0" applyNumberFormat="1" applyFont="1" applyFill="1" applyBorder="1" applyAlignment="1">
      <alignment horizontal="center" vertical="center" wrapText="1"/>
    </xf>
    <xf numFmtId="0" fontId="15" fillId="9" borderId="51" xfId="0" applyFont="1" applyFill="1" applyBorder="1" applyAlignment="1">
      <alignment horizontal="center" vertical="center" wrapText="1"/>
    </xf>
    <xf numFmtId="0" fontId="14" fillId="2" borderId="51" xfId="2" applyFont="1" applyFill="1" applyBorder="1" applyAlignment="1">
      <alignment horizontal="center" vertical="center" wrapText="1"/>
    </xf>
    <xf numFmtId="0" fontId="11" fillId="0" borderId="35" xfId="0" applyFont="1" applyBorder="1"/>
    <xf numFmtId="165" fontId="1" fillId="0" borderId="35" xfId="0" applyNumberFormat="1" applyFont="1" applyBorder="1" applyAlignment="1">
      <alignment wrapText="1"/>
    </xf>
    <xf numFmtId="2" fontId="12" fillId="0" borderId="51" xfId="0" applyNumberFormat="1" applyFont="1" applyBorder="1" applyAlignment="1">
      <alignment horizontal="right" vertical="center" wrapText="1"/>
    </xf>
    <xf numFmtId="2" fontId="2" fillId="0" borderId="51" xfId="0" applyNumberFormat="1" applyFont="1" applyBorder="1" applyAlignment="1">
      <alignment horizontal="right" vertical="center" wrapText="1"/>
    </xf>
    <xf numFmtId="0" fontId="7" fillId="4" borderId="33" xfId="0" applyFont="1" applyFill="1" applyBorder="1" applyAlignment="1">
      <alignment horizontal="left" vertical="center" wrapText="1"/>
    </xf>
    <xf numFmtId="0" fontId="4" fillId="0" borderId="34" xfId="0" applyFont="1" applyBorder="1"/>
    <xf numFmtId="0" fontId="4" fillId="0" borderId="35" xfId="0" applyFont="1" applyBorder="1"/>
    <xf numFmtId="0" fontId="3" fillId="0" borderId="5" xfId="0" applyFont="1" applyBorder="1" applyAlignment="1">
      <alignment horizontal="center" vertical="center" wrapText="1"/>
    </xf>
    <xf numFmtId="0" fontId="4" fillId="0" borderId="6" xfId="0" applyFont="1" applyBorder="1"/>
    <xf numFmtId="0" fontId="4" fillId="0" borderId="7" xfId="0" applyFont="1" applyBorder="1"/>
    <xf numFmtId="0" fontId="5" fillId="0" borderId="8" xfId="0" applyFont="1" applyBorder="1" applyAlignment="1">
      <alignment vertical="center" wrapText="1"/>
    </xf>
    <xf numFmtId="0" fontId="4" fillId="0" borderId="9" xfId="0" applyFont="1" applyBorder="1"/>
    <xf numFmtId="0" fontId="4" fillId="0" borderId="10" xfId="0" applyFont="1" applyBorder="1"/>
    <xf numFmtId="0" fontId="6" fillId="0" borderId="12" xfId="0" applyFont="1" applyBorder="1" applyAlignment="1">
      <alignment vertical="center" wrapText="1"/>
    </xf>
    <xf numFmtId="0" fontId="4" fillId="0" borderId="13" xfId="0" applyFont="1" applyBorder="1"/>
    <xf numFmtId="0" fontId="4" fillId="0" borderId="14" xfId="0" applyFont="1" applyBorder="1"/>
    <xf numFmtId="0" fontId="7" fillId="0" borderId="16" xfId="0" applyFont="1" applyBorder="1" applyAlignment="1">
      <alignment vertical="center" wrapText="1"/>
    </xf>
    <xf numFmtId="0" fontId="15" fillId="0" borderId="21" xfId="0" applyFont="1" applyBorder="1" applyAlignment="1"/>
    <xf numFmtId="0" fontId="4" fillId="0" borderId="21" xfId="0" applyFont="1" applyBorder="1" applyAlignment="1"/>
    <xf numFmtId="2" fontId="7" fillId="0" borderId="17" xfId="0" applyNumberFormat="1" applyFont="1" applyBorder="1" applyAlignment="1">
      <alignment vertical="center" wrapText="1"/>
    </xf>
    <xf numFmtId="0" fontId="4" fillId="0" borderId="22" xfId="0" applyFont="1" applyBorder="1" applyAlignment="1"/>
    <xf numFmtId="164" fontId="7" fillId="0" borderId="18" xfId="0" applyNumberFormat="1" applyFont="1" applyBorder="1" applyAlignment="1">
      <alignment vertical="center" wrapText="1"/>
    </xf>
    <xf numFmtId="0" fontId="4" fillId="0" borderId="23" xfId="0" applyFont="1" applyBorder="1" applyAlignment="1"/>
    <xf numFmtId="164" fontId="7" fillId="0" borderId="19" xfId="0" applyNumberFormat="1" applyFont="1" applyBorder="1" applyAlignment="1">
      <alignment horizontal="center" vertical="center" wrapText="1"/>
    </xf>
    <xf numFmtId="0" fontId="4" fillId="0" borderId="24" xfId="0" applyFont="1" applyBorder="1"/>
    <xf numFmtId="0" fontId="7" fillId="4" borderId="28" xfId="0" applyFont="1" applyFill="1" applyBorder="1" applyAlignment="1">
      <alignment horizontal="left" vertical="center" wrapText="1"/>
    </xf>
    <xf numFmtId="0" fontId="4" fillId="0" borderId="29" xfId="0" applyFont="1" applyBorder="1"/>
    <xf numFmtId="0" fontId="4" fillId="0" borderId="30" xfId="0" applyFont="1" applyBorder="1"/>
    <xf numFmtId="0" fontId="7" fillId="4" borderId="36" xfId="0" applyFont="1" applyFill="1" applyBorder="1" applyAlignment="1">
      <alignment horizontal="left" vertical="center" wrapText="1"/>
    </xf>
    <xf numFmtId="0" fontId="4" fillId="0" borderId="37" xfId="0" applyFont="1" applyBorder="1"/>
    <xf numFmtId="2" fontId="9" fillId="0" borderId="12" xfId="0" applyNumberFormat="1" applyFont="1" applyBorder="1" applyAlignment="1">
      <alignment horizontal="center" vertical="center" wrapText="1"/>
    </xf>
    <xf numFmtId="0" fontId="10" fillId="4" borderId="45" xfId="0" applyFont="1" applyFill="1" applyBorder="1" applyAlignment="1">
      <alignment horizontal="left" vertical="center" wrapText="1"/>
    </xf>
    <xf numFmtId="0" fontId="4" fillId="0" borderId="46" xfId="0" applyFont="1" applyBorder="1"/>
    <xf numFmtId="2" fontId="9" fillId="0" borderId="20" xfId="0" applyNumberFormat="1" applyFont="1" applyBorder="1" applyAlignment="1">
      <alignment horizontal="center" vertical="center" wrapText="1"/>
    </xf>
    <xf numFmtId="0" fontId="10" fillId="5" borderId="43" xfId="0" applyFont="1" applyFill="1" applyBorder="1" applyAlignment="1">
      <alignment horizontal="center" vertical="center" wrapText="1"/>
    </xf>
    <xf numFmtId="0" fontId="4" fillId="0" borderId="44" xfId="0" applyFont="1" applyBorder="1"/>
  </cellXfs>
  <cellStyles count="3">
    <cellStyle name="Moneda" xfId="1" builtinId="4"/>
    <cellStyle name="Normal" xfId="0" builtinId="0"/>
    <cellStyle name="Normal 3" xfId="2"/>
  </cellStyles>
  <dxfs count="24">
    <dxf>
      <font>
        <color rgb="FF9C0006"/>
      </font>
      <fill>
        <patternFill patternType="none"/>
      </fill>
    </dxf>
    <dxf>
      <font>
        <color rgb="FF548135"/>
      </font>
      <fill>
        <patternFill patternType="none"/>
      </fill>
    </dxf>
    <dxf>
      <font>
        <color rgb="FF9C0006"/>
      </font>
      <fill>
        <patternFill patternType="none"/>
      </fill>
    </dxf>
    <dxf>
      <font>
        <color rgb="FF9C0006"/>
      </font>
      <fill>
        <patternFill patternType="none"/>
      </fill>
    </dxf>
    <dxf>
      <font>
        <color rgb="FF548135"/>
      </font>
      <fill>
        <patternFill patternType="none"/>
      </fill>
    </dxf>
    <dxf>
      <font>
        <color rgb="FF9C0006"/>
      </font>
      <fill>
        <patternFill patternType="none"/>
      </fill>
    </dxf>
    <dxf>
      <font>
        <color rgb="FF9C0006"/>
      </font>
      <fill>
        <patternFill patternType="none"/>
      </fill>
    </dxf>
    <dxf>
      <font>
        <color rgb="FF548135"/>
      </font>
      <fill>
        <patternFill patternType="none"/>
      </fill>
    </dxf>
    <dxf>
      <font>
        <color rgb="FF9C0006"/>
      </font>
      <fill>
        <patternFill patternType="none"/>
      </fill>
    </dxf>
    <dxf>
      <font>
        <color rgb="FF9C0006"/>
      </font>
      <fill>
        <patternFill patternType="none"/>
      </fill>
    </dxf>
    <dxf>
      <font>
        <color rgb="FF548135"/>
      </font>
      <fill>
        <patternFill patternType="none"/>
      </fill>
    </dxf>
    <dxf>
      <font>
        <color rgb="FF9C0006"/>
      </font>
      <fill>
        <patternFill patternType="none"/>
      </fill>
    </dxf>
    <dxf>
      <font>
        <color rgb="FF9C0006"/>
      </font>
      <fill>
        <patternFill patternType="none"/>
      </fill>
    </dxf>
    <dxf>
      <font>
        <color rgb="FF548135"/>
      </font>
      <fill>
        <patternFill patternType="none"/>
      </fill>
    </dxf>
    <dxf>
      <font>
        <color rgb="FF9C0006"/>
      </font>
      <fill>
        <patternFill patternType="none"/>
      </fill>
    </dxf>
    <dxf>
      <font>
        <color rgb="FF9C0006"/>
      </font>
      <fill>
        <patternFill patternType="none"/>
      </fill>
    </dxf>
    <dxf>
      <font>
        <color rgb="FF9C0006"/>
      </font>
      <fill>
        <patternFill patternType="none"/>
      </fill>
    </dxf>
    <dxf>
      <font>
        <color rgb="FF548135"/>
      </font>
      <fill>
        <patternFill patternType="none"/>
      </fill>
    </dxf>
    <dxf>
      <font>
        <color rgb="FF9C0006"/>
      </font>
      <fill>
        <patternFill patternType="none"/>
      </fill>
    </dxf>
    <dxf>
      <font>
        <color rgb="FF9C0006"/>
      </font>
      <fill>
        <patternFill patternType="none"/>
      </fill>
    </dxf>
    <dxf>
      <font>
        <color rgb="FF548135"/>
      </font>
      <fill>
        <patternFill patternType="none"/>
      </fill>
    </dxf>
    <dxf>
      <font>
        <color rgb="FF9C0006"/>
      </font>
      <fill>
        <patternFill patternType="none"/>
      </fill>
    </dxf>
    <dxf>
      <font>
        <color rgb="FF548135"/>
      </font>
      <fill>
        <patternFill patternType="none"/>
      </fill>
    </dxf>
    <dxf>
      <font>
        <color rgb="FF9C0006"/>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Patricia Beltrán" id="{315E150F-22DD-4EEB-930D-1B03B942D72B}" userId="S::admin@conjuntoatika.onmicrosoft.com::28a7c1d9-4527-4b2d-817b-fcddb139e7e9"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4" dT="2024-07-25T17:30:22.15" personId="{315E150F-22DD-4EEB-930D-1B03B942D72B}" id="{593872EE-E48D-409B-BDEE-01FDD8B3C9B5}">
    <text>Pañete de los pedestales de las luminarias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1"/>
  <sheetViews>
    <sheetView tabSelected="1" topLeftCell="A110" workbookViewId="0">
      <selection activeCell="B114" sqref="B114"/>
    </sheetView>
  </sheetViews>
  <sheetFormatPr baseColWidth="10" defaultRowHeight="15.75"/>
  <cols>
    <col min="1" max="1" width="11" style="61"/>
    <col min="2" max="2" width="49.875" style="61" customWidth="1"/>
    <col min="3" max="3" width="19.75" customWidth="1"/>
    <col min="4" max="4" width="15.125" customWidth="1"/>
    <col min="5" max="5" width="20.5" customWidth="1"/>
    <col min="6" max="6" width="27.875" customWidth="1"/>
  </cols>
  <sheetData>
    <row r="1" spans="1:7" ht="16.5" thickBot="1">
      <c r="A1" s="55"/>
      <c r="B1" s="56"/>
      <c r="C1" s="1"/>
      <c r="D1" s="1"/>
      <c r="E1" s="2"/>
      <c r="F1" s="1"/>
      <c r="G1" s="1"/>
    </row>
    <row r="2" spans="1:7" ht="16.5" thickBot="1">
      <c r="A2" s="57"/>
      <c r="B2" s="58"/>
      <c r="C2" s="3"/>
      <c r="D2" s="3"/>
      <c r="E2" s="4"/>
      <c r="F2" s="3"/>
      <c r="G2" s="3"/>
    </row>
    <row r="3" spans="1:7" ht="16.5" thickBot="1">
      <c r="A3" s="90" t="s">
        <v>0</v>
      </c>
      <c r="B3" s="91"/>
      <c r="C3" s="91"/>
      <c r="D3" s="91"/>
      <c r="E3" s="91"/>
      <c r="F3" s="92"/>
      <c r="G3" s="5"/>
    </row>
    <row r="4" spans="1:7" ht="16.5" thickBot="1">
      <c r="A4" s="90" t="s">
        <v>1</v>
      </c>
      <c r="B4" s="91"/>
      <c r="C4" s="91"/>
      <c r="D4" s="91"/>
      <c r="E4" s="91"/>
      <c r="F4" s="92"/>
      <c r="G4" s="5"/>
    </row>
    <row r="5" spans="1:7" ht="16.5" thickBot="1">
      <c r="A5" s="90" t="s">
        <v>2</v>
      </c>
      <c r="B5" s="91"/>
      <c r="C5" s="91"/>
      <c r="D5" s="91"/>
      <c r="E5" s="91"/>
      <c r="F5" s="92"/>
      <c r="G5" s="5"/>
    </row>
    <row r="6" spans="1:7" thickBot="1">
      <c r="A6" s="93" t="s">
        <v>3</v>
      </c>
      <c r="B6" s="94"/>
      <c r="C6" s="94"/>
      <c r="D6" s="94"/>
      <c r="E6" s="94"/>
      <c r="F6" s="95"/>
      <c r="G6" s="6"/>
    </row>
    <row r="7" spans="1:7" ht="38.25" customHeight="1" thickBot="1">
      <c r="A7" s="96" t="s">
        <v>167</v>
      </c>
      <c r="B7" s="97"/>
      <c r="C7" s="97"/>
      <c r="D7" s="97"/>
      <c r="E7" s="97"/>
      <c r="F7" s="98"/>
      <c r="G7" s="7"/>
    </row>
    <row r="8" spans="1:7" ht="14.25">
      <c r="A8" s="99" t="s">
        <v>4</v>
      </c>
      <c r="B8" s="99" t="s">
        <v>5</v>
      </c>
      <c r="C8" s="99" t="s">
        <v>6</v>
      </c>
      <c r="D8" s="102" t="s">
        <v>7</v>
      </c>
      <c r="E8" s="104" t="s">
        <v>8</v>
      </c>
      <c r="F8" s="106" t="s">
        <v>9</v>
      </c>
      <c r="G8" s="8"/>
    </row>
    <row r="9" spans="1:7" ht="15" thickBot="1">
      <c r="A9" s="100"/>
      <c r="B9" s="100"/>
      <c r="C9" s="101"/>
      <c r="D9" s="103"/>
      <c r="E9" s="105"/>
      <c r="F9" s="107"/>
    </row>
    <row r="10" spans="1:7">
      <c r="A10" s="26">
        <v>1</v>
      </c>
      <c r="B10" s="27" t="s">
        <v>42</v>
      </c>
      <c r="C10" s="27"/>
      <c r="D10" s="28"/>
      <c r="E10" s="28"/>
      <c r="F10" s="28"/>
    </row>
    <row r="11" spans="1:7" ht="47.25">
      <c r="A11" s="59" t="s">
        <v>10</v>
      </c>
      <c r="B11" s="29" t="s">
        <v>59</v>
      </c>
      <c r="C11" s="38" t="s">
        <v>11</v>
      </c>
      <c r="D11" s="49">
        <v>180</v>
      </c>
      <c r="E11" s="49"/>
      <c r="F11" s="68">
        <f>D11*E11</f>
        <v>0</v>
      </c>
    </row>
    <row r="12" spans="1:7">
      <c r="A12" s="30" t="s">
        <v>12</v>
      </c>
      <c r="B12" s="31" t="s">
        <v>43</v>
      </c>
      <c r="C12" s="39"/>
      <c r="D12" s="51"/>
      <c r="E12" s="51"/>
      <c r="F12" s="51"/>
    </row>
    <row r="13" spans="1:7">
      <c r="A13" s="32" t="s">
        <v>13</v>
      </c>
      <c r="B13" s="29" t="s">
        <v>60</v>
      </c>
      <c r="C13" s="38" t="s">
        <v>61</v>
      </c>
      <c r="D13" s="49">
        <f>(D17+D18+D19)*0.2*1.2</f>
        <v>204.38160000000002</v>
      </c>
      <c r="E13" s="49"/>
      <c r="F13" s="68">
        <f>D13*E13</f>
        <v>0</v>
      </c>
    </row>
    <row r="14" spans="1:7" ht="31.5">
      <c r="A14" s="32" t="s">
        <v>151</v>
      </c>
      <c r="B14" s="29" t="s">
        <v>62</v>
      </c>
      <c r="C14" s="40" t="s">
        <v>17</v>
      </c>
      <c r="D14" s="49">
        <v>1</v>
      </c>
      <c r="E14" s="49"/>
      <c r="F14" s="68">
        <f>D14*E14</f>
        <v>0</v>
      </c>
    </row>
    <row r="15" spans="1:7">
      <c r="A15" s="32" t="s">
        <v>152</v>
      </c>
      <c r="B15" s="29" t="s">
        <v>63</v>
      </c>
      <c r="C15" s="40" t="s">
        <v>11</v>
      </c>
      <c r="D15" s="49">
        <v>128.62</v>
      </c>
      <c r="E15" s="49"/>
      <c r="F15" s="68">
        <f>D15*E15</f>
        <v>0</v>
      </c>
    </row>
    <row r="16" spans="1:7">
      <c r="A16" s="30" t="s">
        <v>15</v>
      </c>
      <c r="B16" s="31" t="s">
        <v>44</v>
      </c>
      <c r="C16" s="41"/>
      <c r="D16" s="51"/>
      <c r="E16" s="51"/>
      <c r="F16" s="51"/>
    </row>
    <row r="17" spans="1:6" ht="47.25">
      <c r="A17" s="33" t="s">
        <v>16</v>
      </c>
      <c r="B17" s="34" t="s">
        <v>64</v>
      </c>
      <c r="C17" s="40" t="s">
        <v>14</v>
      </c>
      <c r="D17" s="49">
        <v>95</v>
      </c>
      <c r="E17" s="49"/>
      <c r="F17" s="68">
        <f>D17*E17</f>
        <v>0</v>
      </c>
    </row>
    <row r="18" spans="1:6" ht="31.5">
      <c r="A18" s="33" t="s">
        <v>18</v>
      </c>
      <c r="B18" s="34" t="s">
        <v>114</v>
      </c>
      <c r="C18" s="40" t="s">
        <v>14</v>
      </c>
      <c r="D18" s="49">
        <f>394.16+(26.53)</f>
        <v>420.69000000000005</v>
      </c>
      <c r="E18" s="49"/>
      <c r="F18" s="68">
        <f>D18*E18</f>
        <v>0</v>
      </c>
    </row>
    <row r="19" spans="1:6">
      <c r="A19" s="33" t="s">
        <v>19</v>
      </c>
      <c r="B19" s="34" t="s">
        <v>65</v>
      </c>
      <c r="C19" s="40" t="s">
        <v>14</v>
      </c>
      <c r="D19" s="49">
        <v>335.9</v>
      </c>
      <c r="E19" s="49"/>
      <c r="F19" s="68">
        <f>D19*E19</f>
        <v>0</v>
      </c>
    </row>
    <row r="20" spans="1:6">
      <c r="A20" s="30" t="s">
        <v>153</v>
      </c>
      <c r="B20" s="31" t="s">
        <v>22</v>
      </c>
      <c r="C20" s="41"/>
      <c r="D20" s="51"/>
      <c r="E20" s="51"/>
      <c r="F20" s="51"/>
    </row>
    <row r="21" spans="1:6" ht="31.5">
      <c r="A21" s="33" t="s">
        <v>20</v>
      </c>
      <c r="B21" s="34" t="s">
        <v>66</v>
      </c>
      <c r="C21" s="40" t="s">
        <v>6</v>
      </c>
      <c r="D21" s="49">
        <v>6</v>
      </c>
      <c r="E21" s="49"/>
      <c r="F21" s="68">
        <f>D21*E21</f>
        <v>0</v>
      </c>
    </row>
    <row r="22" spans="1:6" ht="173.25">
      <c r="A22" s="33" t="s">
        <v>45</v>
      </c>
      <c r="B22" s="34" t="s">
        <v>115</v>
      </c>
      <c r="C22" s="42" t="s">
        <v>6</v>
      </c>
      <c r="D22" s="49">
        <v>7</v>
      </c>
      <c r="E22" s="49"/>
      <c r="F22" s="68">
        <f>D22*E22</f>
        <v>0</v>
      </c>
    </row>
    <row r="23" spans="1:6" ht="31.5">
      <c r="A23" s="33" t="s">
        <v>21</v>
      </c>
      <c r="B23" s="34" t="s">
        <v>67</v>
      </c>
      <c r="C23" s="40" t="s">
        <v>6</v>
      </c>
      <c r="D23" s="49">
        <v>15</v>
      </c>
      <c r="E23" s="49"/>
      <c r="F23" s="68">
        <f>D23*E23</f>
        <v>0</v>
      </c>
    </row>
    <row r="24" spans="1:6" ht="47.25">
      <c r="A24" s="33" t="s">
        <v>154</v>
      </c>
      <c r="B24" s="34" t="s">
        <v>68</v>
      </c>
      <c r="C24" s="40" t="s">
        <v>6</v>
      </c>
      <c r="D24" s="49">
        <v>6</v>
      </c>
      <c r="E24" s="49"/>
      <c r="F24" s="68">
        <f>D24*E24</f>
        <v>0</v>
      </c>
    </row>
    <row r="25" spans="1:6" ht="47.25">
      <c r="A25" s="33" t="s">
        <v>155</v>
      </c>
      <c r="B25" s="34" t="s">
        <v>69</v>
      </c>
      <c r="C25" s="40" t="s">
        <v>6</v>
      </c>
      <c r="D25" s="49">
        <v>15</v>
      </c>
      <c r="E25" s="49"/>
      <c r="F25" s="68">
        <f>D25*E25</f>
        <v>0</v>
      </c>
    </row>
    <row r="26" spans="1:6">
      <c r="A26" s="30" t="s">
        <v>156</v>
      </c>
      <c r="B26" s="31" t="s">
        <v>25</v>
      </c>
      <c r="C26" s="41"/>
      <c r="D26" s="51"/>
      <c r="E26" s="51"/>
      <c r="F26" s="51"/>
    </row>
    <row r="27" spans="1:6" ht="110.25">
      <c r="A27" s="54" t="s">
        <v>23</v>
      </c>
      <c r="B27" s="34" t="s">
        <v>70</v>
      </c>
      <c r="C27" s="43" t="s">
        <v>71</v>
      </c>
      <c r="D27" s="49">
        <v>1</v>
      </c>
      <c r="E27" s="49"/>
      <c r="F27" s="68">
        <f>D27*E27</f>
        <v>0</v>
      </c>
    </row>
    <row r="28" spans="1:6" ht="47.25">
      <c r="A28" s="54" t="s">
        <v>24</v>
      </c>
      <c r="B28" s="34" t="s">
        <v>72</v>
      </c>
      <c r="C28" s="43" t="s">
        <v>14</v>
      </c>
      <c r="D28" s="49">
        <f>+D17+D18+D19</f>
        <v>851.59</v>
      </c>
      <c r="E28" s="49"/>
      <c r="F28" s="68">
        <f>D28*E28</f>
        <v>0</v>
      </c>
    </row>
    <row r="29" spans="1:6">
      <c r="A29" s="35">
        <v>2</v>
      </c>
      <c r="B29" s="36" t="s">
        <v>73</v>
      </c>
      <c r="C29" s="44"/>
      <c r="D29" s="52"/>
      <c r="E29" s="52"/>
      <c r="F29" s="52"/>
    </row>
    <row r="30" spans="1:6" ht="78.75">
      <c r="A30" s="33" t="s">
        <v>26</v>
      </c>
      <c r="B30" s="34" t="s">
        <v>74</v>
      </c>
      <c r="C30" s="45" t="s">
        <v>14</v>
      </c>
      <c r="D30" s="49">
        <v>394.52</v>
      </c>
      <c r="E30" s="49"/>
      <c r="F30" s="68">
        <f t="shared" ref="F30:F35" si="0">D30*E30</f>
        <v>0</v>
      </c>
    </row>
    <row r="31" spans="1:6">
      <c r="A31" s="33" t="s">
        <v>27</v>
      </c>
      <c r="B31" s="34" t="s">
        <v>75</v>
      </c>
      <c r="C31" s="40" t="s">
        <v>14</v>
      </c>
      <c r="D31" s="49">
        <f>+D28+49.34</f>
        <v>900.93000000000006</v>
      </c>
      <c r="E31" s="49"/>
      <c r="F31" s="68">
        <f t="shared" si="0"/>
        <v>0</v>
      </c>
    </row>
    <row r="32" spans="1:6" ht="110.25">
      <c r="A32" s="33" t="s">
        <v>28</v>
      </c>
      <c r="B32" s="60" t="s">
        <v>116</v>
      </c>
      <c r="C32" s="38" t="s">
        <v>14</v>
      </c>
      <c r="D32" s="49">
        <v>92</v>
      </c>
      <c r="E32" s="49"/>
      <c r="F32" s="68">
        <f t="shared" si="0"/>
        <v>0</v>
      </c>
    </row>
    <row r="33" spans="1:6" ht="78.75">
      <c r="A33" s="33" t="s">
        <v>40</v>
      </c>
      <c r="B33" s="60" t="s">
        <v>77</v>
      </c>
      <c r="C33" s="46" t="s">
        <v>29</v>
      </c>
      <c r="D33" s="49">
        <v>10</v>
      </c>
      <c r="E33" s="49"/>
      <c r="F33" s="68">
        <f t="shared" si="0"/>
        <v>0</v>
      </c>
    </row>
    <row r="34" spans="1:6" ht="31.5">
      <c r="A34" s="33" t="s">
        <v>41</v>
      </c>
      <c r="B34" s="60" t="s">
        <v>78</v>
      </c>
      <c r="C34" s="46" t="s">
        <v>11</v>
      </c>
      <c r="D34" s="49">
        <f>+(10*5)+4+2+2+12</f>
        <v>70</v>
      </c>
      <c r="E34" s="49"/>
      <c r="F34" s="68">
        <f t="shared" si="0"/>
        <v>0</v>
      </c>
    </row>
    <row r="35" spans="1:6">
      <c r="A35" s="33" t="s">
        <v>76</v>
      </c>
      <c r="B35" s="60" t="s">
        <v>79</v>
      </c>
      <c r="C35" s="46" t="s">
        <v>11</v>
      </c>
      <c r="D35" s="49">
        <v>270.72000000000003</v>
      </c>
      <c r="E35" s="49"/>
      <c r="F35" s="68">
        <f t="shared" si="0"/>
        <v>0</v>
      </c>
    </row>
    <row r="36" spans="1:6">
      <c r="A36" s="35">
        <v>3</v>
      </c>
      <c r="B36" s="36" t="s">
        <v>48</v>
      </c>
      <c r="C36" s="44"/>
      <c r="D36" s="52"/>
      <c r="E36" s="52"/>
      <c r="F36" s="52"/>
    </row>
    <row r="37" spans="1:6" ht="31.5">
      <c r="A37" s="30" t="s">
        <v>80</v>
      </c>
      <c r="B37" s="31" t="s">
        <v>49</v>
      </c>
      <c r="C37" s="41"/>
      <c r="D37" s="51"/>
      <c r="E37" s="51"/>
      <c r="F37" s="51"/>
    </row>
    <row r="38" spans="1:6" ht="110.25">
      <c r="A38" s="33" t="s">
        <v>81</v>
      </c>
      <c r="B38" s="29" t="s">
        <v>82</v>
      </c>
      <c r="C38" s="40" t="s">
        <v>14</v>
      </c>
      <c r="D38" s="49">
        <v>82.13</v>
      </c>
      <c r="E38" s="49"/>
      <c r="F38" s="68">
        <f>D38*E38</f>
        <v>0</v>
      </c>
    </row>
    <row r="39" spans="1:6" ht="31.5">
      <c r="A39" s="33" t="s">
        <v>83</v>
      </c>
      <c r="B39" s="29" t="s">
        <v>84</v>
      </c>
      <c r="C39" s="40" t="s">
        <v>11</v>
      </c>
      <c r="D39" s="49">
        <v>36.25</v>
      </c>
      <c r="E39" s="49"/>
      <c r="F39" s="68">
        <f>D39*E39</f>
        <v>0</v>
      </c>
    </row>
    <row r="40" spans="1:6" ht="31.5">
      <c r="A40" s="33" t="s">
        <v>85</v>
      </c>
      <c r="B40" s="29" t="s">
        <v>86</v>
      </c>
      <c r="C40" s="40" t="s">
        <v>11</v>
      </c>
      <c r="D40" s="49">
        <v>26.9</v>
      </c>
      <c r="E40" s="49"/>
      <c r="F40" s="68">
        <f>D40*E40</f>
        <v>0</v>
      </c>
    </row>
    <row r="41" spans="1:6">
      <c r="A41" s="30" t="s">
        <v>87</v>
      </c>
      <c r="B41" s="31" t="s">
        <v>50</v>
      </c>
      <c r="C41" s="39" t="s">
        <v>14</v>
      </c>
      <c r="D41" s="51"/>
      <c r="E41" s="51"/>
      <c r="F41" s="51"/>
    </row>
    <row r="42" spans="1:6" ht="110.25">
      <c r="A42" s="33" t="s">
        <v>88</v>
      </c>
      <c r="B42" s="29" t="s">
        <v>89</v>
      </c>
      <c r="C42" s="40" t="s">
        <v>14</v>
      </c>
      <c r="D42" s="49">
        <v>213.43</v>
      </c>
      <c r="E42" s="49"/>
      <c r="F42" s="68">
        <f>D42*E42</f>
        <v>0</v>
      </c>
    </row>
    <row r="43" spans="1:6" ht="31.5">
      <c r="A43" s="33" t="s">
        <v>90</v>
      </c>
      <c r="B43" s="29" t="s">
        <v>84</v>
      </c>
      <c r="C43" s="40" t="s">
        <v>11</v>
      </c>
      <c r="D43" s="49">
        <v>30.95</v>
      </c>
      <c r="E43" s="49"/>
      <c r="F43" s="68">
        <f>D43*E43</f>
        <v>0</v>
      </c>
    </row>
    <row r="44" spans="1:6">
      <c r="A44" s="30" t="s">
        <v>30</v>
      </c>
      <c r="B44" s="31" t="s">
        <v>51</v>
      </c>
      <c r="C44" s="41"/>
      <c r="D44" s="51"/>
      <c r="E44" s="51"/>
      <c r="F44" s="51"/>
    </row>
    <row r="45" spans="1:6" ht="31.5">
      <c r="A45" s="33" t="s">
        <v>91</v>
      </c>
      <c r="B45" s="29" t="s">
        <v>86</v>
      </c>
      <c r="C45" s="40" t="s">
        <v>11</v>
      </c>
      <c r="D45" s="49">
        <v>47</v>
      </c>
      <c r="E45" s="49"/>
      <c r="F45" s="68">
        <f>D45*E45</f>
        <v>0</v>
      </c>
    </row>
    <row r="46" spans="1:6" ht="31.5">
      <c r="A46" s="30" t="s">
        <v>92</v>
      </c>
      <c r="B46" s="31" t="s">
        <v>52</v>
      </c>
      <c r="C46" s="41"/>
      <c r="D46" s="51"/>
      <c r="E46" s="51"/>
      <c r="F46" s="51"/>
    </row>
    <row r="47" spans="1:6" s="65" customFormat="1" ht="31.5">
      <c r="A47" s="54" t="s">
        <v>119</v>
      </c>
      <c r="B47" s="62" t="s">
        <v>86</v>
      </c>
      <c r="C47" s="63" t="s">
        <v>11</v>
      </c>
      <c r="D47" s="49">
        <v>26</v>
      </c>
      <c r="E47" s="49"/>
      <c r="F47" s="68">
        <f>D47*E47</f>
        <v>0</v>
      </c>
    </row>
    <row r="48" spans="1:6">
      <c r="A48" s="30" t="s">
        <v>46</v>
      </c>
      <c r="B48" s="31" t="s">
        <v>53</v>
      </c>
      <c r="C48" s="41"/>
      <c r="D48" s="51"/>
      <c r="E48" s="51"/>
      <c r="F48" s="51"/>
    </row>
    <row r="49" spans="1:6" ht="78.75">
      <c r="A49" s="33" t="s">
        <v>120</v>
      </c>
      <c r="B49" s="29" t="s">
        <v>93</v>
      </c>
      <c r="C49" s="40" t="s">
        <v>14</v>
      </c>
      <c r="D49" s="49">
        <v>336.76</v>
      </c>
      <c r="E49" s="49"/>
      <c r="F49" s="68">
        <f>D49*E49</f>
        <v>0</v>
      </c>
    </row>
    <row r="50" spans="1:6" ht="31.5">
      <c r="A50" s="33" t="s">
        <v>121</v>
      </c>
      <c r="B50" s="29" t="s">
        <v>94</v>
      </c>
      <c r="C50" s="42" t="s">
        <v>11</v>
      </c>
      <c r="D50" s="49">
        <v>128.62</v>
      </c>
      <c r="E50" s="49"/>
      <c r="F50" s="68">
        <f>D50*E50</f>
        <v>0</v>
      </c>
    </row>
    <row r="51" spans="1:6" ht="31.5">
      <c r="A51" s="33" t="s">
        <v>122</v>
      </c>
      <c r="B51" s="29" t="s">
        <v>86</v>
      </c>
      <c r="C51" s="40" t="s">
        <v>11</v>
      </c>
      <c r="D51" s="49">
        <v>86</v>
      </c>
      <c r="E51" s="49"/>
      <c r="F51" s="68">
        <f>D51*E51</f>
        <v>0</v>
      </c>
    </row>
    <row r="52" spans="1:6">
      <c r="A52" s="35">
        <v>4</v>
      </c>
      <c r="B52" s="36" t="s">
        <v>95</v>
      </c>
      <c r="C52" s="44"/>
      <c r="D52" s="52"/>
      <c r="E52" s="52"/>
      <c r="F52" s="52"/>
    </row>
    <row r="53" spans="1:6" ht="78.75">
      <c r="A53" s="37" t="s">
        <v>31</v>
      </c>
      <c r="B53" s="34" t="s">
        <v>96</v>
      </c>
      <c r="C53" s="42" t="s">
        <v>11</v>
      </c>
      <c r="D53" s="49">
        <v>12</v>
      </c>
      <c r="E53" s="49"/>
      <c r="F53" s="68">
        <f>D53*E53</f>
        <v>0</v>
      </c>
    </row>
    <row r="54" spans="1:6" ht="110.25">
      <c r="A54" s="37" t="s">
        <v>32</v>
      </c>
      <c r="B54" s="29" t="s">
        <v>97</v>
      </c>
      <c r="C54" s="40" t="s">
        <v>6</v>
      </c>
      <c r="D54" s="49">
        <v>20</v>
      </c>
      <c r="E54" s="49"/>
      <c r="F54" s="68">
        <f>D54*E54</f>
        <v>0</v>
      </c>
    </row>
    <row r="55" spans="1:6">
      <c r="A55" s="35">
        <v>5</v>
      </c>
      <c r="B55" s="36" t="s">
        <v>55</v>
      </c>
      <c r="C55" s="44"/>
      <c r="D55" s="52"/>
      <c r="E55" s="52"/>
      <c r="F55" s="52"/>
    </row>
    <row r="56" spans="1:6" ht="63">
      <c r="A56" s="33" t="s">
        <v>54</v>
      </c>
      <c r="B56" s="29" t="s">
        <v>98</v>
      </c>
      <c r="C56" s="40" t="s">
        <v>11</v>
      </c>
      <c r="D56" s="49">
        <v>180</v>
      </c>
      <c r="E56" s="49"/>
      <c r="F56" s="68">
        <f>D56*E56</f>
        <v>0</v>
      </c>
    </row>
    <row r="57" spans="1:6" ht="47.25">
      <c r="A57" s="33" t="s">
        <v>99</v>
      </c>
      <c r="B57" s="29" t="s">
        <v>117</v>
      </c>
      <c r="C57" s="47" t="s">
        <v>14</v>
      </c>
      <c r="D57" s="49">
        <f>+D28+49.34</f>
        <v>900.93000000000006</v>
      </c>
      <c r="E57" s="49"/>
      <c r="F57" s="68">
        <f t="shared" ref="F57:F66" si="1">D57*E57</f>
        <v>0</v>
      </c>
    </row>
    <row r="58" spans="1:6" ht="47.25">
      <c r="A58" s="33" t="s">
        <v>100</v>
      </c>
      <c r="B58" s="34" t="s">
        <v>101</v>
      </c>
      <c r="C58" s="40" t="s">
        <v>11</v>
      </c>
      <c r="D58" s="49">
        <v>25</v>
      </c>
      <c r="E58" s="49"/>
      <c r="F58" s="68">
        <f t="shared" si="1"/>
        <v>0</v>
      </c>
    </row>
    <row r="59" spans="1:6" ht="94.5">
      <c r="A59" s="33" t="s">
        <v>102</v>
      </c>
      <c r="B59" s="34" t="s">
        <v>103</v>
      </c>
      <c r="C59" s="40" t="s">
        <v>11</v>
      </c>
      <c r="D59" s="49">
        <f>5+24.83</f>
        <v>29.83</v>
      </c>
      <c r="E59" s="49"/>
      <c r="F59" s="68">
        <f t="shared" si="1"/>
        <v>0</v>
      </c>
    </row>
    <row r="60" spans="1:6">
      <c r="A60" s="35">
        <v>6</v>
      </c>
      <c r="B60" s="36" t="s">
        <v>104</v>
      </c>
      <c r="C60" s="48"/>
      <c r="D60" s="53"/>
      <c r="E60" s="53"/>
      <c r="F60" s="53"/>
    </row>
    <row r="61" spans="1:6" ht="31.5">
      <c r="A61" s="66" t="s">
        <v>105</v>
      </c>
      <c r="B61" s="29" t="s">
        <v>106</v>
      </c>
      <c r="C61" s="40" t="s">
        <v>14</v>
      </c>
      <c r="D61" s="49">
        <f>+D28</f>
        <v>851.59</v>
      </c>
      <c r="E61" s="49"/>
      <c r="F61" s="68">
        <f t="shared" si="1"/>
        <v>0</v>
      </c>
    </row>
    <row r="62" spans="1:6" ht="63">
      <c r="A62" s="66" t="s">
        <v>107</v>
      </c>
      <c r="B62" s="29" t="s">
        <v>123</v>
      </c>
      <c r="C62" s="40" t="s">
        <v>6</v>
      </c>
      <c r="D62" s="49">
        <v>7</v>
      </c>
      <c r="E62" s="49"/>
      <c r="F62" s="68">
        <f t="shared" si="1"/>
        <v>0</v>
      </c>
    </row>
    <row r="63" spans="1:6" ht="94.5">
      <c r="A63" s="66" t="s">
        <v>110</v>
      </c>
      <c r="B63" s="29" t="s">
        <v>109</v>
      </c>
      <c r="C63" s="38" t="s">
        <v>6</v>
      </c>
      <c r="D63" s="49">
        <v>3</v>
      </c>
      <c r="E63" s="49"/>
      <c r="F63" s="68">
        <f t="shared" si="1"/>
        <v>0</v>
      </c>
    </row>
    <row r="64" spans="1:6" ht="94.5">
      <c r="A64" s="66" t="s">
        <v>108</v>
      </c>
      <c r="B64" s="29" t="s">
        <v>124</v>
      </c>
      <c r="C64" s="40" t="s">
        <v>14</v>
      </c>
      <c r="D64" s="49">
        <f>34.49+11.39</f>
        <v>45.88</v>
      </c>
      <c r="E64" s="49"/>
      <c r="F64" s="68">
        <f t="shared" si="1"/>
        <v>0</v>
      </c>
    </row>
    <row r="65" spans="1:7" ht="47.25">
      <c r="A65" s="66" t="s">
        <v>111</v>
      </c>
      <c r="B65" s="60" t="s">
        <v>118</v>
      </c>
      <c r="C65" s="38" t="s">
        <v>14</v>
      </c>
      <c r="D65" s="49">
        <v>25</v>
      </c>
      <c r="E65" s="49"/>
      <c r="F65" s="68">
        <f t="shared" si="1"/>
        <v>0</v>
      </c>
    </row>
    <row r="66" spans="1:7" s="65" customFormat="1" ht="63.75" thickBot="1">
      <c r="A66" s="66" t="s">
        <v>112</v>
      </c>
      <c r="B66" s="62" t="s">
        <v>113</v>
      </c>
      <c r="C66" s="67" t="s">
        <v>14</v>
      </c>
      <c r="D66" s="49">
        <v>22</v>
      </c>
      <c r="E66" s="49"/>
      <c r="F66" s="68">
        <f t="shared" si="1"/>
        <v>0</v>
      </c>
    </row>
    <row r="67" spans="1:7" ht="14.25">
      <c r="A67" s="108" t="s">
        <v>33</v>
      </c>
      <c r="B67" s="109"/>
      <c r="C67" s="110"/>
      <c r="D67" s="9"/>
      <c r="E67" s="10">
        <f>SUM(E10:E66)</f>
        <v>0</v>
      </c>
      <c r="F67" s="10">
        <f>SUM(F10:F66)</f>
        <v>0</v>
      </c>
    </row>
    <row r="68" spans="1:7" ht="14.25">
      <c r="A68" s="87" t="s">
        <v>34</v>
      </c>
      <c r="B68" s="88"/>
      <c r="C68" s="89"/>
      <c r="D68" s="11"/>
      <c r="E68" s="12"/>
      <c r="F68" s="13"/>
    </row>
    <row r="69" spans="1:7" ht="14.25">
      <c r="A69" s="87" t="s">
        <v>35</v>
      </c>
      <c r="B69" s="88"/>
      <c r="C69" s="89"/>
      <c r="D69" s="11"/>
      <c r="E69" s="14"/>
      <c r="F69" s="13"/>
    </row>
    <row r="70" spans="1:7">
      <c r="A70" s="87" t="s">
        <v>36</v>
      </c>
      <c r="B70" s="89"/>
      <c r="C70" s="15"/>
      <c r="D70" s="11"/>
      <c r="E70" s="12"/>
      <c r="F70" s="13"/>
    </row>
    <row r="71" spans="1:7">
      <c r="A71" s="87" t="s">
        <v>37</v>
      </c>
      <c r="B71" s="89"/>
      <c r="C71" s="15"/>
      <c r="D71" s="11"/>
      <c r="E71" s="12"/>
      <c r="F71" s="13"/>
    </row>
    <row r="72" spans="1:7" ht="16.5" thickBot="1">
      <c r="A72" s="111" t="s">
        <v>38</v>
      </c>
      <c r="B72" s="112"/>
      <c r="C72" s="16"/>
      <c r="D72" s="17"/>
      <c r="E72" s="18"/>
      <c r="F72" s="19"/>
    </row>
    <row r="73" spans="1:7" ht="16.5" thickBot="1">
      <c r="A73" s="20" t="s">
        <v>39</v>
      </c>
      <c r="B73" s="21"/>
      <c r="C73" s="21"/>
      <c r="D73" s="113" t="s">
        <v>56</v>
      </c>
      <c r="E73" s="98"/>
      <c r="F73" s="22">
        <f>+F67+F68+F69+F70+F71</f>
        <v>0</v>
      </c>
    </row>
    <row r="76" spans="1:7" ht="16.5" thickBot="1"/>
    <row r="77" spans="1:7" ht="14.25">
      <c r="A77" s="99" t="s">
        <v>4</v>
      </c>
      <c r="B77" s="99" t="s">
        <v>5</v>
      </c>
      <c r="C77" s="99" t="s">
        <v>6</v>
      </c>
      <c r="D77" s="102" t="s">
        <v>7</v>
      </c>
      <c r="E77" s="104" t="s">
        <v>8</v>
      </c>
      <c r="F77" s="106" t="s">
        <v>9</v>
      </c>
      <c r="G77" s="8"/>
    </row>
    <row r="78" spans="1:7" ht="15" thickBot="1">
      <c r="A78" s="100"/>
      <c r="B78" s="100"/>
      <c r="C78" s="101"/>
      <c r="D78" s="103"/>
      <c r="E78" s="105"/>
      <c r="F78" s="107"/>
    </row>
    <row r="79" spans="1:7">
      <c r="A79" s="26">
        <v>1</v>
      </c>
      <c r="B79" s="27" t="s">
        <v>150</v>
      </c>
      <c r="C79" s="27"/>
      <c r="D79" s="28"/>
      <c r="E79" s="28"/>
      <c r="F79" s="28"/>
    </row>
    <row r="80" spans="1:7">
      <c r="A80" s="69">
        <v>1</v>
      </c>
      <c r="B80" s="70" t="s">
        <v>125</v>
      </c>
      <c r="C80" s="71"/>
      <c r="D80" s="72"/>
      <c r="E80" s="72"/>
      <c r="F80" s="72"/>
    </row>
    <row r="81" spans="1:6" ht="47.25">
      <c r="A81" s="80">
        <v>1.1000000000000001</v>
      </c>
      <c r="B81" s="73" t="s">
        <v>126</v>
      </c>
      <c r="C81" s="74" t="s">
        <v>127</v>
      </c>
      <c r="D81" s="77">
        <f>22.4*12.54</f>
        <v>280.89599999999996</v>
      </c>
      <c r="E81" s="64"/>
      <c r="F81" s="68">
        <f t="shared" ref="F81:F101" si="2">D81*E81</f>
        <v>0</v>
      </c>
    </row>
    <row r="82" spans="1:6" ht="78.75">
      <c r="A82" s="80">
        <v>1.2</v>
      </c>
      <c r="B82" s="73" t="s">
        <v>128</v>
      </c>
      <c r="C82" s="74" t="s">
        <v>14</v>
      </c>
      <c r="D82" s="77">
        <f>2.02*17.39</f>
        <v>35.127800000000001</v>
      </c>
      <c r="E82" s="64"/>
      <c r="F82" s="68">
        <f t="shared" si="2"/>
        <v>0</v>
      </c>
    </row>
    <row r="83" spans="1:6" ht="47.25">
      <c r="A83" s="80">
        <v>1.3</v>
      </c>
      <c r="B83" s="73" t="s">
        <v>129</v>
      </c>
      <c r="C83" s="74" t="s">
        <v>14</v>
      </c>
      <c r="D83" s="77">
        <f>D82</f>
        <v>35.127800000000001</v>
      </c>
      <c r="E83" s="64"/>
      <c r="F83" s="68">
        <f t="shared" si="2"/>
        <v>0</v>
      </c>
    </row>
    <row r="84" spans="1:6" ht="47.25">
      <c r="A84" s="81">
        <v>1.4</v>
      </c>
      <c r="B84" s="73" t="s">
        <v>130</v>
      </c>
      <c r="C84" s="75" t="s">
        <v>61</v>
      </c>
      <c r="D84" s="77">
        <f>+((D82+D81)*0.2)*1.3</f>
        <v>82.166187999999991</v>
      </c>
      <c r="E84" s="64"/>
      <c r="F84" s="68">
        <f t="shared" si="2"/>
        <v>0</v>
      </c>
    </row>
    <row r="85" spans="1:6" ht="63">
      <c r="A85" s="81">
        <v>1.5</v>
      </c>
      <c r="B85" s="73" t="s">
        <v>131</v>
      </c>
      <c r="C85" s="75" t="s">
        <v>6</v>
      </c>
      <c r="D85" s="77">
        <v>2</v>
      </c>
      <c r="E85" s="64"/>
      <c r="F85" s="68">
        <f t="shared" si="2"/>
        <v>0</v>
      </c>
    </row>
    <row r="86" spans="1:6">
      <c r="A86" s="82">
        <v>2</v>
      </c>
      <c r="B86" s="36" t="s">
        <v>132</v>
      </c>
      <c r="C86" s="36"/>
      <c r="D86" s="52"/>
      <c r="E86" s="52"/>
      <c r="F86" s="52"/>
    </row>
    <row r="87" spans="1:6" ht="47.25">
      <c r="A87" s="81">
        <v>2.1</v>
      </c>
      <c r="B87" s="76" t="s">
        <v>133</v>
      </c>
      <c r="C87" s="74" t="s">
        <v>11</v>
      </c>
      <c r="D87" s="77">
        <f>22.4+13.4+13.4</f>
        <v>49.199999999999996</v>
      </c>
      <c r="E87" s="64"/>
      <c r="F87" s="78">
        <f t="shared" si="2"/>
        <v>0</v>
      </c>
    </row>
    <row r="88" spans="1:6" ht="31.5">
      <c r="A88" s="81">
        <v>2.1</v>
      </c>
      <c r="B88" s="76" t="s">
        <v>134</v>
      </c>
      <c r="C88" s="74" t="s">
        <v>11</v>
      </c>
      <c r="D88" s="77">
        <f>+D87</f>
        <v>49.199999999999996</v>
      </c>
      <c r="E88" s="64"/>
      <c r="F88" s="78">
        <f t="shared" si="2"/>
        <v>0</v>
      </c>
    </row>
    <row r="89" spans="1:6" ht="63">
      <c r="A89" s="81">
        <v>2.1</v>
      </c>
      <c r="B89" s="76" t="s">
        <v>135</v>
      </c>
      <c r="C89" s="74" t="s">
        <v>14</v>
      </c>
      <c r="D89" s="77">
        <f>D82</f>
        <v>35.127800000000001</v>
      </c>
      <c r="E89" s="64"/>
      <c r="F89" s="78">
        <f t="shared" si="2"/>
        <v>0</v>
      </c>
    </row>
    <row r="90" spans="1:6" ht="28.5" customHeight="1">
      <c r="A90" s="81">
        <v>2.1</v>
      </c>
      <c r="B90" s="76" t="s">
        <v>157</v>
      </c>
      <c r="C90" s="74" t="s">
        <v>11</v>
      </c>
      <c r="D90" s="77">
        <v>20</v>
      </c>
      <c r="E90" s="64"/>
      <c r="F90" s="78">
        <f t="shared" si="2"/>
        <v>0</v>
      </c>
    </row>
    <row r="91" spans="1:6">
      <c r="A91" s="82">
        <v>3</v>
      </c>
      <c r="B91" s="36" t="s">
        <v>25</v>
      </c>
      <c r="C91" s="36"/>
      <c r="D91" s="52"/>
      <c r="E91" s="52"/>
      <c r="F91" s="52"/>
    </row>
    <row r="92" spans="1:6" ht="94.5">
      <c r="A92" s="80">
        <v>3.1</v>
      </c>
      <c r="B92" s="76" t="s">
        <v>136</v>
      </c>
      <c r="C92" s="74" t="s">
        <v>71</v>
      </c>
      <c r="D92" s="77">
        <v>1</v>
      </c>
      <c r="E92" s="64"/>
      <c r="F92" s="78">
        <f t="shared" si="2"/>
        <v>0</v>
      </c>
    </row>
    <row r="93" spans="1:6">
      <c r="A93" s="82">
        <v>4</v>
      </c>
      <c r="B93" s="36" t="s">
        <v>158</v>
      </c>
      <c r="C93" s="36"/>
      <c r="D93" s="52"/>
      <c r="E93" s="52"/>
      <c r="F93" s="52"/>
    </row>
    <row r="94" spans="1:6" ht="31.5">
      <c r="A94" s="80">
        <v>4.0999999999999996</v>
      </c>
      <c r="B94" s="73" t="s">
        <v>137</v>
      </c>
      <c r="C94" s="79" t="s">
        <v>11</v>
      </c>
      <c r="D94" s="77">
        <v>21</v>
      </c>
      <c r="E94" s="64"/>
      <c r="F94" s="78">
        <f t="shared" si="2"/>
        <v>0</v>
      </c>
    </row>
    <row r="95" spans="1:6" ht="47.25">
      <c r="A95" s="80">
        <v>4.2</v>
      </c>
      <c r="B95" s="73" t="s">
        <v>138</v>
      </c>
      <c r="C95" s="79" t="s">
        <v>14</v>
      </c>
      <c r="D95" s="77">
        <f>+D81+((22.38+22.38+12.54+12.54)*0.2)+D82</f>
        <v>329.99179999999996</v>
      </c>
      <c r="E95" s="64"/>
      <c r="F95" s="78">
        <f t="shared" si="2"/>
        <v>0</v>
      </c>
    </row>
    <row r="96" spans="1:6">
      <c r="A96" s="80">
        <v>4.3</v>
      </c>
      <c r="B96" s="73" t="s">
        <v>139</v>
      </c>
      <c r="C96" s="79" t="s">
        <v>14</v>
      </c>
      <c r="D96" s="77">
        <f>+D95</f>
        <v>329.99179999999996</v>
      </c>
      <c r="E96" s="64"/>
      <c r="F96" s="78">
        <f t="shared" si="2"/>
        <v>0</v>
      </c>
    </row>
    <row r="97" spans="1:6" ht="63">
      <c r="A97" s="80">
        <v>4.4000000000000004</v>
      </c>
      <c r="B97" s="73" t="s">
        <v>140</v>
      </c>
      <c r="C97" s="79" t="s">
        <v>11</v>
      </c>
      <c r="D97" s="77">
        <v>12.5</v>
      </c>
      <c r="E97" s="64"/>
      <c r="F97" s="78">
        <f t="shared" si="2"/>
        <v>0</v>
      </c>
    </row>
    <row r="98" spans="1:6" ht="94.5">
      <c r="A98" s="80">
        <v>4.5</v>
      </c>
      <c r="B98" s="73" t="s">
        <v>141</v>
      </c>
      <c r="C98" s="79" t="s">
        <v>11</v>
      </c>
      <c r="D98" s="77">
        <v>5</v>
      </c>
      <c r="E98" s="64"/>
      <c r="F98" s="78">
        <f t="shared" si="2"/>
        <v>0</v>
      </c>
    </row>
    <row r="99" spans="1:6">
      <c r="A99" s="82">
        <v>5</v>
      </c>
      <c r="B99" s="36" t="s">
        <v>142</v>
      </c>
      <c r="C99" s="36"/>
      <c r="D99" s="52"/>
      <c r="E99" s="52"/>
      <c r="F99" s="52"/>
    </row>
    <row r="100" spans="1:6" ht="78.75">
      <c r="A100" s="80">
        <v>5.0999999999999996</v>
      </c>
      <c r="B100" s="73" t="s">
        <v>143</v>
      </c>
      <c r="C100" s="79" t="s">
        <v>14</v>
      </c>
      <c r="D100" s="77">
        <f>+D81</f>
        <v>280.89599999999996</v>
      </c>
      <c r="E100" s="64"/>
      <c r="F100" s="78">
        <f t="shared" si="2"/>
        <v>0</v>
      </c>
    </row>
    <row r="101" spans="1:6" ht="78.75">
      <c r="A101" s="80">
        <v>5.2</v>
      </c>
      <c r="B101" s="73" t="s">
        <v>74</v>
      </c>
      <c r="C101" s="79" t="s">
        <v>14</v>
      </c>
      <c r="D101" s="77">
        <f>16.94*2.02</f>
        <v>34.218800000000002</v>
      </c>
      <c r="E101" s="64"/>
      <c r="F101" s="78">
        <f t="shared" si="2"/>
        <v>0</v>
      </c>
    </row>
    <row r="102" spans="1:6">
      <c r="A102" s="82">
        <v>6</v>
      </c>
      <c r="B102" s="36" t="s">
        <v>144</v>
      </c>
      <c r="C102" s="36"/>
      <c r="D102" s="52"/>
      <c r="E102" s="52"/>
      <c r="F102" s="52"/>
    </row>
    <row r="103" spans="1:6" ht="47.25">
      <c r="A103" s="80">
        <v>6.1</v>
      </c>
      <c r="B103" s="73" t="s">
        <v>145</v>
      </c>
      <c r="C103" s="79" t="s">
        <v>14</v>
      </c>
      <c r="D103" s="77">
        <f>+((17+23+17+6)*1.5)+((23+17+6)*1.5)</f>
        <v>163.5</v>
      </c>
      <c r="E103" s="64"/>
      <c r="F103" s="78">
        <f>D103*E103</f>
        <v>0</v>
      </c>
    </row>
    <row r="104" spans="1:6" ht="63">
      <c r="A104" s="80">
        <v>6.2</v>
      </c>
      <c r="B104" s="73" t="s">
        <v>146</v>
      </c>
      <c r="C104" s="79" t="s">
        <v>14</v>
      </c>
      <c r="D104" s="77">
        <f>+((23+17+17+5)*3.1)</f>
        <v>192.20000000000002</v>
      </c>
      <c r="E104" s="64"/>
      <c r="F104" s="78">
        <f t="shared" ref="F104:F114" si="3">D104*E104</f>
        <v>0</v>
      </c>
    </row>
    <row r="105" spans="1:6" s="65" customFormat="1" ht="94.5">
      <c r="A105" s="80">
        <v>6.3</v>
      </c>
      <c r="B105" s="73" t="s">
        <v>159</v>
      </c>
      <c r="C105" s="79" t="s">
        <v>47</v>
      </c>
      <c r="D105" s="77">
        <v>1</v>
      </c>
      <c r="E105" s="64"/>
      <c r="F105" s="78">
        <f t="shared" si="3"/>
        <v>0</v>
      </c>
    </row>
    <row r="106" spans="1:6" s="65" customFormat="1" ht="63">
      <c r="A106" s="80">
        <v>6.4</v>
      </c>
      <c r="B106" s="73" t="s">
        <v>160</v>
      </c>
      <c r="C106" s="79" t="s">
        <v>29</v>
      </c>
      <c r="D106" s="77">
        <v>2</v>
      </c>
      <c r="E106" s="64"/>
      <c r="F106" s="78">
        <f t="shared" si="3"/>
        <v>0</v>
      </c>
    </row>
    <row r="107" spans="1:6" s="65" customFormat="1" ht="32.25" customHeight="1">
      <c r="A107" s="80">
        <v>6.5</v>
      </c>
      <c r="B107" s="73" t="s">
        <v>163</v>
      </c>
      <c r="C107" s="79" t="s">
        <v>14</v>
      </c>
      <c r="D107" s="77">
        <v>280.89999999999998</v>
      </c>
      <c r="E107" s="64"/>
      <c r="F107" s="78">
        <f t="shared" si="3"/>
        <v>0</v>
      </c>
    </row>
    <row r="108" spans="1:6" s="65" customFormat="1" ht="32.25" customHeight="1">
      <c r="A108" s="80">
        <v>6.6</v>
      </c>
      <c r="B108" s="73" t="s">
        <v>169</v>
      </c>
      <c r="C108" s="79" t="s">
        <v>61</v>
      </c>
      <c r="D108" s="77">
        <v>280.89999999999998</v>
      </c>
      <c r="E108" s="64"/>
      <c r="F108" s="78">
        <f t="shared" si="3"/>
        <v>0</v>
      </c>
    </row>
    <row r="109" spans="1:6" s="65" customFormat="1" ht="32.25" customHeight="1">
      <c r="A109" s="80">
        <v>6.7</v>
      </c>
      <c r="B109" s="73" t="s">
        <v>168</v>
      </c>
      <c r="C109" s="79" t="s">
        <v>165</v>
      </c>
      <c r="D109" s="77">
        <v>280.89999999999998</v>
      </c>
      <c r="E109" s="64"/>
      <c r="F109" s="78">
        <f t="shared" si="3"/>
        <v>0</v>
      </c>
    </row>
    <row r="110" spans="1:6" s="65" customFormat="1" ht="32.25" customHeight="1">
      <c r="A110" s="80">
        <v>6.8</v>
      </c>
      <c r="B110" s="73" t="s">
        <v>164</v>
      </c>
      <c r="C110" s="79" t="s">
        <v>166</v>
      </c>
      <c r="D110" s="77">
        <v>280.89999999999998</v>
      </c>
      <c r="E110" s="64"/>
      <c r="F110" s="78">
        <f t="shared" si="3"/>
        <v>0</v>
      </c>
    </row>
    <row r="111" spans="1:6" ht="79.5" customHeight="1">
      <c r="A111" s="80">
        <v>6.9</v>
      </c>
      <c r="B111" s="73" t="s">
        <v>147</v>
      </c>
      <c r="C111" s="79" t="s">
        <v>11</v>
      </c>
      <c r="D111" s="77">
        <v>12.83</v>
      </c>
      <c r="E111" s="50"/>
      <c r="F111" s="78">
        <f t="shared" si="3"/>
        <v>0</v>
      </c>
    </row>
    <row r="112" spans="1:6" ht="63">
      <c r="A112" s="80">
        <v>7</v>
      </c>
      <c r="B112" s="73" t="s">
        <v>161</v>
      </c>
      <c r="C112" s="79" t="s">
        <v>11</v>
      </c>
      <c r="D112" s="77">
        <f>+D111</f>
        <v>12.83</v>
      </c>
      <c r="E112" s="50"/>
      <c r="F112" s="78">
        <f t="shared" si="3"/>
        <v>0</v>
      </c>
    </row>
    <row r="113" spans="1:6" ht="47.25">
      <c r="A113" s="80">
        <v>7.1000000000000103</v>
      </c>
      <c r="B113" s="73" t="s">
        <v>148</v>
      </c>
      <c r="C113" s="79" t="s">
        <v>14</v>
      </c>
      <c r="D113" s="77">
        <f>1.8*17.39</f>
        <v>31.302000000000003</v>
      </c>
      <c r="E113" s="50"/>
      <c r="F113" s="78">
        <f t="shared" si="3"/>
        <v>0</v>
      </c>
    </row>
    <row r="114" spans="1:6" ht="95.25" thickBot="1">
      <c r="A114" s="80">
        <v>7.2000000000000099</v>
      </c>
      <c r="B114" s="73" t="s">
        <v>149</v>
      </c>
      <c r="C114" s="79" t="s">
        <v>6</v>
      </c>
      <c r="D114" s="77">
        <v>2</v>
      </c>
      <c r="E114" s="50"/>
      <c r="F114" s="78">
        <f t="shared" si="3"/>
        <v>0</v>
      </c>
    </row>
    <row r="115" spans="1:6" ht="14.25">
      <c r="A115" s="108" t="s">
        <v>33</v>
      </c>
      <c r="B115" s="109"/>
      <c r="C115" s="110"/>
      <c r="D115" s="9"/>
      <c r="E115" s="10">
        <f>SUM(E56:E114)</f>
        <v>0</v>
      </c>
      <c r="F115" s="10">
        <f>SUM(F56:F114)</f>
        <v>0</v>
      </c>
    </row>
    <row r="116" spans="1:6" ht="14.25">
      <c r="A116" s="87" t="s">
        <v>34</v>
      </c>
      <c r="B116" s="88"/>
      <c r="C116" s="89"/>
      <c r="D116" s="11"/>
      <c r="E116" s="12"/>
      <c r="F116" s="13"/>
    </row>
    <row r="117" spans="1:6" ht="14.25">
      <c r="A117" s="87" t="s">
        <v>35</v>
      </c>
      <c r="B117" s="88"/>
      <c r="C117" s="89"/>
      <c r="D117" s="11"/>
      <c r="E117" s="14"/>
      <c r="F117" s="13"/>
    </row>
    <row r="118" spans="1:6">
      <c r="A118" s="87" t="s">
        <v>36</v>
      </c>
      <c r="B118" s="89"/>
      <c r="C118" s="15"/>
      <c r="D118" s="11"/>
      <c r="E118" s="12"/>
      <c r="F118" s="13"/>
    </row>
    <row r="119" spans="1:6">
      <c r="A119" s="87" t="s">
        <v>37</v>
      </c>
      <c r="B119" s="89"/>
      <c r="C119" s="15"/>
      <c r="D119" s="11"/>
      <c r="E119" s="12"/>
      <c r="F119" s="13"/>
    </row>
    <row r="120" spans="1:6" ht="16.5" thickBot="1">
      <c r="A120" s="111" t="s">
        <v>38</v>
      </c>
      <c r="B120" s="112"/>
      <c r="C120" s="16"/>
      <c r="D120" s="17"/>
      <c r="E120" s="18"/>
      <c r="F120" s="19"/>
    </row>
    <row r="121" spans="1:6" ht="16.5" thickBot="1">
      <c r="A121" s="20" t="s">
        <v>39</v>
      </c>
      <c r="B121" s="21"/>
      <c r="C121" s="21"/>
      <c r="D121" s="113" t="s">
        <v>162</v>
      </c>
      <c r="E121" s="98"/>
      <c r="F121" s="22">
        <f>+F115+F116+F117+F118+F119</f>
        <v>0</v>
      </c>
    </row>
    <row r="124" spans="1:6" thickBot="1">
      <c r="A124" s="117" t="s">
        <v>57</v>
      </c>
      <c r="B124" s="118"/>
      <c r="C124" s="118"/>
      <c r="D124" s="85"/>
      <c r="E124" s="83"/>
      <c r="F124" s="23">
        <f>F115+F67</f>
        <v>0</v>
      </c>
    </row>
    <row r="125" spans="1:6" thickTop="1" thickBot="1">
      <c r="A125" s="114" t="s">
        <v>34</v>
      </c>
      <c r="B125" s="115"/>
      <c r="C125" s="115"/>
      <c r="D125" s="86"/>
      <c r="E125" s="84"/>
      <c r="F125" s="14">
        <f>+F124*E125</f>
        <v>0</v>
      </c>
    </row>
    <row r="126" spans="1:6" thickTop="1" thickBot="1">
      <c r="A126" s="114" t="s">
        <v>35</v>
      </c>
      <c r="B126" s="115"/>
      <c r="C126" s="115"/>
      <c r="D126" s="86"/>
      <c r="E126" s="84"/>
      <c r="F126" s="14">
        <f>+F124*E126</f>
        <v>0</v>
      </c>
    </row>
    <row r="127" spans="1:6" thickTop="1" thickBot="1">
      <c r="A127" s="114" t="s">
        <v>36</v>
      </c>
      <c r="B127" s="115"/>
      <c r="C127" s="115"/>
      <c r="D127" s="86"/>
      <c r="E127" s="84"/>
      <c r="F127" s="14">
        <f>+F124*E127</f>
        <v>0</v>
      </c>
    </row>
    <row r="128" spans="1:6" thickTop="1" thickBot="1">
      <c r="A128" s="114" t="s">
        <v>33</v>
      </c>
      <c r="B128" s="115"/>
      <c r="C128" s="115"/>
      <c r="D128" s="86"/>
      <c r="E128" s="84"/>
      <c r="F128" s="23">
        <f>+F124+F125+F126+F127</f>
        <v>0</v>
      </c>
    </row>
    <row r="129" spans="1:6" thickTop="1" thickBot="1">
      <c r="A129" s="114" t="s">
        <v>37</v>
      </c>
      <c r="B129" s="115"/>
      <c r="C129" s="115"/>
      <c r="D129" s="86"/>
      <c r="E129" s="84"/>
      <c r="F129" s="14">
        <f>+F127*E129</f>
        <v>0</v>
      </c>
    </row>
    <row r="130" spans="1:6" thickTop="1" thickBot="1">
      <c r="A130" s="114" t="s">
        <v>38</v>
      </c>
      <c r="B130" s="115"/>
      <c r="C130" s="115"/>
      <c r="D130" s="86"/>
      <c r="E130" s="84"/>
      <c r="F130" s="23">
        <f>+F124*E130</f>
        <v>0</v>
      </c>
    </row>
    <row r="131" spans="1:6" ht="16.5" thickBot="1">
      <c r="A131" s="24" t="s">
        <v>39</v>
      </c>
      <c r="B131" s="25"/>
      <c r="C131" s="25"/>
      <c r="D131" s="116" t="s">
        <v>58</v>
      </c>
      <c r="E131" s="98"/>
      <c r="F131" s="22">
        <f>F128+F129+F130</f>
        <v>0</v>
      </c>
    </row>
  </sheetData>
  <mergeCells count="39">
    <mergeCell ref="A130:C130"/>
    <mergeCell ref="D131:E131"/>
    <mergeCell ref="A124:C124"/>
    <mergeCell ref="A125:C125"/>
    <mergeCell ref="A126:C126"/>
    <mergeCell ref="A127:C127"/>
    <mergeCell ref="A128:C128"/>
    <mergeCell ref="A129:C129"/>
    <mergeCell ref="D121:E121"/>
    <mergeCell ref="B77:B78"/>
    <mergeCell ref="C77:C78"/>
    <mergeCell ref="D77:D78"/>
    <mergeCell ref="E77:E78"/>
    <mergeCell ref="A116:C116"/>
    <mergeCell ref="A117:C117"/>
    <mergeCell ref="A118:B118"/>
    <mergeCell ref="A119:B119"/>
    <mergeCell ref="A120:B120"/>
    <mergeCell ref="F77:F78"/>
    <mergeCell ref="A115:C115"/>
    <mergeCell ref="A69:C69"/>
    <mergeCell ref="A70:B70"/>
    <mergeCell ref="A71:B71"/>
    <mergeCell ref="A72:B72"/>
    <mergeCell ref="D73:E73"/>
    <mergeCell ref="A77:A78"/>
    <mergeCell ref="A68:C68"/>
    <mergeCell ref="A3:F3"/>
    <mergeCell ref="A4:F4"/>
    <mergeCell ref="A5:F5"/>
    <mergeCell ref="A6:F6"/>
    <mergeCell ref="A7:F7"/>
    <mergeCell ref="A8:A9"/>
    <mergeCell ref="B8:B9"/>
    <mergeCell ref="C8:C9"/>
    <mergeCell ref="D8:D9"/>
    <mergeCell ref="E8:E9"/>
    <mergeCell ref="F8:F9"/>
    <mergeCell ref="A67:C67"/>
  </mergeCells>
  <phoneticPr fontId="23" type="noConversion"/>
  <conditionalFormatting sqref="F1:F7">
    <cfRule type="cellIs" dxfId="23" priority="31" operator="greaterThan">
      <formula>0</formula>
    </cfRule>
    <cfRule type="cellIs" dxfId="22" priority="32" operator="lessThan">
      <formula>0</formula>
    </cfRule>
    <cfRule type="cellIs" dxfId="21" priority="33" operator="lessThan">
      <formula>0</formula>
    </cfRule>
  </conditionalFormatting>
  <conditionalFormatting sqref="E60:F60">
    <cfRule type="cellIs" dxfId="20" priority="25" operator="lessThan">
      <formula>0</formula>
    </cfRule>
    <cfRule type="cellIs" dxfId="19" priority="26" operator="lessThan">
      <formula>0</formula>
    </cfRule>
    <cfRule type="cellIs" dxfId="18" priority="27" operator="greaterThan">
      <formula>0</formula>
    </cfRule>
  </conditionalFormatting>
  <conditionalFormatting sqref="D60">
    <cfRule type="cellIs" dxfId="17" priority="19" operator="lessThan">
      <formula>0</formula>
    </cfRule>
    <cfRule type="cellIs" dxfId="16" priority="20" operator="lessThan">
      <formula>0</formula>
    </cfRule>
    <cfRule type="cellIs" dxfId="15" priority="21" operator="greaterThan">
      <formula>0</formula>
    </cfRule>
  </conditionalFormatting>
  <conditionalFormatting sqref="E67:E68 E70:E72">
    <cfRule type="cellIs" dxfId="14" priority="13" operator="greaterThan">
      <formula>0</formula>
    </cfRule>
    <cfRule type="cellIs" dxfId="13" priority="14" operator="lessThan">
      <formula>0</formula>
    </cfRule>
    <cfRule type="cellIs" dxfId="12" priority="15" operator="lessThan">
      <formula>0</formula>
    </cfRule>
  </conditionalFormatting>
  <conditionalFormatting sqref="F67">
    <cfRule type="cellIs" dxfId="11" priority="10" operator="greaterThan">
      <formula>0</formula>
    </cfRule>
    <cfRule type="cellIs" dxfId="10" priority="11" operator="lessThan">
      <formula>0</formula>
    </cfRule>
    <cfRule type="cellIs" dxfId="9" priority="12" operator="lessThan">
      <formula>0</formula>
    </cfRule>
  </conditionalFormatting>
  <conditionalFormatting sqref="E115:E116 E118:E120">
    <cfRule type="cellIs" dxfId="8" priority="7" operator="greaterThan">
      <formula>0</formula>
    </cfRule>
    <cfRule type="cellIs" dxfId="7" priority="8" operator="lessThan">
      <formula>0</formula>
    </cfRule>
    <cfRule type="cellIs" dxfId="6" priority="9" operator="lessThan">
      <formula>0</formula>
    </cfRule>
  </conditionalFormatting>
  <conditionalFormatting sqref="F115">
    <cfRule type="cellIs" dxfId="5" priority="4" operator="greaterThan">
      <formula>0</formula>
    </cfRule>
    <cfRule type="cellIs" dxfId="4" priority="5" operator="lessThan">
      <formula>0</formula>
    </cfRule>
    <cfRule type="cellIs" dxfId="3" priority="6" operator="lessThan">
      <formula>0</formula>
    </cfRule>
  </conditionalFormatting>
  <conditionalFormatting sqref="E124">
    <cfRule type="cellIs" dxfId="2" priority="1" operator="greaterThan">
      <formula>0</formula>
    </cfRule>
    <cfRule type="cellIs" dxfId="1" priority="2" operator="lessThan">
      <formula>0</formula>
    </cfRule>
    <cfRule type="cellIs" dxfId="0" priority="3" operator="lessThan">
      <formula>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ZONA C Y CANCHA MULTIPLE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Janus</dc:creator>
  <cp:lastModifiedBy>Usuario de Windows</cp:lastModifiedBy>
  <dcterms:created xsi:type="dcterms:W3CDTF">2024-07-27T14:22:18Z</dcterms:created>
  <dcterms:modified xsi:type="dcterms:W3CDTF">2024-07-31T02:30:37Z</dcterms:modified>
</cp:coreProperties>
</file>